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anzlei\Maxi\"/>
    </mc:Choice>
  </mc:AlternateContent>
  <workbookProtection workbookAlgorithmName="SHA-512" workbookHashValue="0DnJ568opv0uFvcRQjcRlb/8EeUSII4qzIwzy+yOMU1rN+81szgXzex9k/oACrsef/7c7FDwvDmV1rjWi0ZyBw==" workbookSaltValue="LyyKH9Q6ZXPiH7YJS/XDTw==" workbookSpinCount="100000" lockStructure="1"/>
  <bookViews>
    <workbookView xWindow="0" yWindow="0" windowWidth="28800" windowHeight="12285"/>
  </bookViews>
  <sheets>
    <sheet name="Arbeitnehmer ohne Umsatzsteuer" sheetId="4" r:id="rId1"/>
    <sheet name="Arbeitnehmer mit Umsatzsteuer" sheetId="2" r:id="rId2"/>
    <sheet name="Arbeitnehmer Hybrid mit USt" sheetId="7" r:id="rId3"/>
    <sheet name="Arbeitnehmer Elektro mit USt" sheetId="9" r:id="rId4"/>
    <sheet name="Unternehmer ohne Umsatzsteuer" sheetId="5" r:id="rId5"/>
    <sheet name="Unternehmer mit Umsatzsteuer" sheetId="1" r:id="rId6"/>
    <sheet name="Unternehmer Hybrid mit USt" sheetId="6" r:id="rId7"/>
    <sheet name="Unternehmer Elektro mit USt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F47" i="9"/>
  <c r="F50" i="9" s="1"/>
  <c r="F46" i="9"/>
  <c r="F45" i="9"/>
  <c r="F57" i="9" s="1"/>
  <c r="G33" i="9"/>
  <c r="G32" i="9"/>
  <c r="G31" i="9"/>
  <c r="G34" i="9" s="1"/>
  <c r="G21" i="9"/>
  <c r="G17" i="9"/>
  <c r="G22" i="9" s="1"/>
  <c r="G23" i="9" s="1"/>
  <c r="G18" i="9" l="1"/>
  <c r="G25" i="9" s="1"/>
  <c r="F49" i="9"/>
  <c r="G17" i="8"/>
  <c r="F39" i="8"/>
  <c r="F38" i="8"/>
  <c r="G26" i="8"/>
  <c r="G25" i="8"/>
  <c r="G24" i="8"/>
  <c r="G27" i="8" s="1"/>
  <c r="G16" i="8"/>
  <c r="G16" i="7"/>
  <c r="F46" i="7"/>
  <c r="F45" i="7"/>
  <c r="F47" i="7" s="1"/>
  <c r="G33" i="7"/>
  <c r="G32" i="7"/>
  <c r="G34" i="7" s="1"/>
  <c r="G31" i="7"/>
  <c r="G21" i="7"/>
  <c r="G17" i="7"/>
  <c r="G22" i="7" s="1"/>
  <c r="G18" i="7"/>
  <c r="G17" i="6"/>
  <c r="F51" i="9" l="1"/>
  <c r="F56" i="9" s="1"/>
  <c r="F58" i="9" s="1"/>
  <c r="F59" i="9" s="1"/>
  <c r="G18" i="8"/>
  <c r="F40" i="8"/>
  <c r="G23" i="7"/>
  <c r="F50" i="7"/>
  <c r="F49" i="7"/>
  <c r="F57" i="7"/>
  <c r="G18" i="6"/>
  <c r="F39" i="6"/>
  <c r="F38" i="6"/>
  <c r="G26" i="6"/>
  <c r="G25" i="6"/>
  <c r="G24" i="6"/>
  <c r="G27" i="6" s="1"/>
  <c r="G16" i="6"/>
  <c r="F52" i="9" l="1"/>
  <c r="F53" i="9" s="1"/>
  <c r="F61" i="9" s="1"/>
  <c r="F43" i="8"/>
  <c r="F42" i="8"/>
  <c r="F44" i="8"/>
  <c r="F51" i="7"/>
  <c r="F56" i="7" s="1"/>
  <c r="F58" i="7" s="1"/>
  <c r="F59" i="7"/>
  <c r="G25" i="7"/>
  <c r="F40" i="6"/>
  <c r="F38" i="5"/>
  <c r="F37" i="5"/>
  <c r="G25" i="5"/>
  <c r="G24" i="5"/>
  <c r="G23" i="5"/>
  <c r="G26" i="5" s="1"/>
  <c r="G16" i="5"/>
  <c r="G17" i="5" s="1"/>
  <c r="F45" i="8" l="1"/>
  <c r="F48" i="8" s="1"/>
  <c r="F52" i="7"/>
  <c r="F53" i="7" s="1"/>
  <c r="F61" i="7" s="1"/>
  <c r="F43" i="6"/>
  <c r="F42" i="6"/>
  <c r="F44" i="6"/>
  <c r="F39" i="5"/>
  <c r="F45" i="4"/>
  <c r="F44" i="4"/>
  <c r="G32" i="4"/>
  <c r="G31" i="4"/>
  <c r="G30" i="4"/>
  <c r="G33" i="4" s="1"/>
  <c r="G17" i="4"/>
  <c r="G21" i="4" s="1"/>
  <c r="G16" i="4"/>
  <c r="G18" i="4" s="1"/>
  <c r="F45" i="6" l="1"/>
  <c r="F48" i="6" s="1"/>
  <c r="F42" i="5"/>
  <c r="F41" i="5"/>
  <c r="F43" i="5" s="1"/>
  <c r="F46" i="5" s="1"/>
  <c r="F46" i="4"/>
  <c r="F49" i="4" s="1"/>
  <c r="G22" i="4"/>
  <c r="G24" i="4" s="1"/>
  <c r="F48" i="4" l="1"/>
  <c r="F50" i="4"/>
  <c r="F55" i="4" s="1"/>
  <c r="F56" i="4" s="1"/>
  <c r="F57" i="4" s="1"/>
  <c r="F51" i="4"/>
  <c r="F52" i="4" s="1"/>
  <c r="G17" i="2"/>
  <c r="G22" i="2" s="1"/>
  <c r="F46" i="2"/>
  <c r="F45" i="2"/>
  <c r="G33" i="2"/>
  <c r="G32" i="2"/>
  <c r="G31" i="2"/>
  <c r="G34" i="2" s="1"/>
  <c r="G16" i="2"/>
  <c r="G21" i="2"/>
  <c r="F43" i="1"/>
  <c r="F42" i="1"/>
  <c r="F44" i="1"/>
  <c r="F45" i="1" s="1"/>
  <c r="F40" i="1"/>
  <c r="F39" i="1"/>
  <c r="F38" i="1"/>
  <c r="G26" i="1"/>
  <c r="G25" i="1"/>
  <c r="G24" i="1"/>
  <c r="G27" i="1" s="1"/>
  <c r="G17" i="1"/>
  <c r="G16" i="1"/>
  <c r="G18" i="1" l="1"/>
  <c r="F48" i="1" s="1"/>
  <c r="G18" i="2"/>
  <c r="F59" i="4"/>
  <c r="G23" i="2"/>
  <c r="G25" i="2" s="1"/>
  <c r="F47" i="2"/>
  <c r="F50" i="2" l="1"/>
  <c r="F49" i="2"/>
  <c r="F57" i="2"/>
  <c r="F51" i="2" l="1"/>
  <c r="F56" i="2" s="1"/>
  <c r="F58" i="2" s="1"/>
  <c r="F59" i="2" s="1"/>
  <c r="F52" i="2" l="1"/>
  <c r="F53" i="2" s="1"/>
  <c r="F61" i="2" s="1"/>
</calcChain>
</file>

<file path=xl/sharedStrings.xml><?xml version="1.0" encoding="utf-8"?>
<sst xmlns="http://schemas.openxmlformats.org/spreadsheetml/2006/main" count="364" uniqueCount="59">
  <si>
    <t>Fahrtenbuchrechner</t>
  </si>
  <si>
    <t>(auch bei Gebrauchtwagen immer der Neupreis)</t>
  </si>
  <si>
    <t>Listenneupreis brutto inkl Umsatzsteuer und zuzüglich Sonderausstattung</t>
  </si>
  <si>
    <t>Entfernung Wohnung zum Betrieb (nur Hinfahrt)</t>
  </si>
  <si>
    <t xml:space="preserve">Steuerbelastung </t>
  </si>
  <si>
    <t>Umsatzsteuer</t>
  </si>
  <si>
    <t>Einkommensteuer</t>
  </si>
  <si>
    <t>Steuerbelastung insgesamt</t>
  </si>
  <si>
    <t>Fahrtenbuch</t>
  </si>
  <si>
    <t>Jahresfahrleistung</t>
  </si>
  <si>
    <t>davon privat</t>
  </si>
  <si>
    <t>davon Wohnung zum Betrieb (Hin- und Rückfahrt)</t>
  </si>
  <si>
    <t>davon betrieblich</t>
  </si>
  <si>
    <t>Probe</t>
  </si>
  <si>
    <t>in %</t>
  </si>
  <si>
    <t>Kilometer</t>
  </si>
  <si>
    <t>muss 100% ergeben</t>
  </si>
  <si>
    <t>Tanken</t>
  </si>
  <si>
    <t>Fahrzeugkosten pro Jahr</t>
  </si>
  <si>
    <t>Reparaturen</t>
  </si>
  <si>
    <t>Versicherung</t>
  </si>
  <si>
    <t>Kfz-Steuer</t>
  </si>
  <si>
    <t>Abschreibung (Kaufpreis durch 6 beim Neuwagen)</t>
  </si>
  <si>
    <t>oder Gebrauchtwagen</t>
  </si>
  <si>
    <t xml:space="preserve"> (Kaufpreis durch 6 minus Alter; mindestens aber durch 2 Jahre)</t>
  </si>
  <si>
    <t>oder Leasingraten 12 Monate mit Anteil Sonderzahlung</t>
  </si>
  <si>
    <t>alternativ</t>
  </si>
  <si>
    <t>Kfz mit Umsatzsteuer</t>
  </si>
  <si>
    <t>Summe Fahrzeugkosten mit Umsatzsteuer</t>
  </si>
  <si>
    <t>Summe Fahrzeugkosten ohne Umsatzsteuer</t>
  </si>
  <si>
    <t>Kosten pro gefahrenen Kilometer</t>
  </si>
  <si>
    <t>Einkommensteuer Privatfahren</t>
  </si>
  <si>
    <t>Einkommensteuer Wohnung-Betrieb</t>
  </si>
  <si>
    <t>Summe Steuerbelastung</t>
  </si>
  <si>
    <t>Ihr Vorteil durchs Fahrtenbuch</t>
  </si>
  <si>
    <t>Variante Unternehmer mit Umsatzsteuer</t>
  </si>
  <si>
    <t>Variante Arbeitnehmer</t>
  </si>
  <si>
    <t>Lohnsteuer</t>
  </si>
  <si>
    <t>Belastung Arbeitnehmer</t>
  </si>
  <si>
    <t>Belastung Arbeitgeber</t>
  </si>
  <si>
    <t>Sozialversicherung Arbeitgeber</t>
  </si>
  <si>
    <t>Sozialversicherung Arbeitnehmer</t>
  </si>
  <si>
    <t>Belastung insgesamt</t>
  </si>
  <si>
    <t>Lohnsteuer Privatfahrten</t>
  </si>
  <si>
    <t>Lohnsteuer Wohnung-Betrieb (mit Pauschalierung Arbeitgeber)</t>
  </si>
  <si>
    <t>Summe Belastung Arbeitnehmer</t>
  </si>
  <si>
    <t>Summe Belastung Arbeitgeber</t>
  </si>
  <si>
    <t>Vorteil Arbeitnehmer Fahrtenbuch</t>
  </si>
  <si>
    <t>Vorteil Arbeitgeber Fahrtenbuch</t>
  </si>
  <si>
    <t>Vorteil Fahrtenbuch insgesamt</t>
  </si>
  <si>
    <t>persönlicher Einkommensteuersatz eingeben</t>
  </si>
  <si>
    <t>oder Leasingrate f. 12 Monate mit Anteil Sonderzahlung</t>
  </si>
  <si>
    <t>Kfz ohne Umsatzsteuer</t>
  </si>
  <si>
    <t>Variante Unternehmer ohne Umsatzsteuer</t>
  </si>
  <si>
    <t>Hybrid</t>
  </si>
  <si>
    <t>Ansatz 0,5% pro Monat</t>
  </si>
  <si>
    <t>Elektro-</t>
  </si>
  <si>
    <t>Auto</t>
  </si>
  <si>
    <t>Hybrid-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</si>
</sst>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3" fontId="0" fillId="2" borderId="1" xfId="0" applyNumberFormat="1" applyFill="1" applyBorder="1" applyProtection="1">
      <protection locked="0"/>
    </xf>
    <xf numFmtId="9" fontId="0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3" fontId="0" fillId="2" borderId="1" xfId="0" applyNumberFormat="1" applyFill="1" applyBorder="1" applyProtection="1">
      <protection locked="0" hidden="1"/>
    </xf>
    <xf numFmtId="9" fontId="0" fillId="2" borderId="1" xfId="1" applyNumberFormat="1" applyFont="1" applyFill="1" applyBorder="1" applyProtection="1">
      <protection locked="0" hidden="1"/>
    </xf>
    <xf numFmtId="0" fontId="0" fillId="2" borderId="1" xfId="0" applyFill="1" applyBorder="1" applyProtection="1">
      <protection locked="0" hidden="1"/>
    </xf>
    <xf numFmtId="3" fontId="0" fillId="0" borderId="0" xfId="0" applyNumberFormat="1" applyProtection="1">
      <protection hidden="1"/>
    </xf>
    <xf numFmtId="3" fontId="0" fillId="0" borderId="2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9" fontId="0" fillId="0" borderId="2" xfId="0" applyNumberFormat="1" applyBorder="1" applyProtection="1">
      <protection hidden="1"/>
    </xf>
    <xf numFmtId="3" fontId="0" fillId="0" borderId="0" xfId="0" applyNumberForma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3" fontId="0" fillId="0" borderId="3" xfId="0" applyNumberFormat="1" applyBorder="1" applyProtection="1">
      <protection hidden="1"/>
    </xf>
    <xf numFmtId="0" fontId="2" fillId="0" borderId="0" xfId="0" applyFont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4" xfId="0" applyNumberFormat="1" applyBorder="1" applyProtection="1">
      <protection hidden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0</xdr:rowOff>
    </xdr:from>
    <xdr:to>
      <xdr:col>5</xdr:col>
      <xdr:colOff>504825</xdr:colOff>
      <xdr:row>0</xdr:row>
      <xdr:rowOff>1133475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36385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4"/>
  <sheetViews>
    <sheetView tabSelected="1" workbookViewId="0">
      <selection activeCell="R5" sqref="R5"/>
    </sheetView>
  </sheetViews>
  <sheetFormatPr baseColWidth="10" defaultRowHeight="15" x14ac:dyDescent="0.25"/>
  <cols>
    <col min="1" max="7" width="11.42578125" style="1"/>
    <col min="8" max="44" width="11.42578125" style="5"/>
    <col min="45" max="16384" width="11.42578125" style="1"/>
  </cols>
  <sheetData>
    <row r="1" spans="1:7" s="5" customFormat="1" ht="90" customHeight="1" x14ac:dyDescent="0.25"/>
    <row r="2" spans="1:7" s="5" customFormat="1" x14ac:dyDescent="0.25">
      <c r="A2" s="5" t="s">
        <v>0</v>
      </c>
      <c r="E2" s="5" t="s">
        <v>36</v>
      </c>
    </row>
    <row r="3" spans="1:7" s="5" customFormat="1" x14ac:dyDescent="0.25">
      <c r="E3" s="5" t="s">
        <v>52</v>
      </c>
    </row>
    <row r="4" spans="1:7" s="5" customFormat="1" x14ac:dyDescent="0.25"/>
    <row r="5" spans="1:7" x14ac:dyDescent="0.25">
      <c r="A5" s="5" t="s">
        <v>2</v>
      </c>
      <c r="B5" s="5"/>
      <c r="C5" s="5"/>
      <c r="D5" s="5"/>
      <c r="E5" s="5"/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B9" s="5"/>
      <c r="C9" s="5"/>
      <c r="D9" s="5"/>
      <c r="E9" s="5"/>
      <c r="F9" s="5"/>
      <c r="G9" s="3">
        <v>0.3</v>
      </c>
    </row>
    <row r="10" spans="1:7" s="5" customFormat="1" x14ac:dyDescent="0.25"/>
    <row r="11" spans="1:7" s="5" customFormat="1" x14ac:dyDescent="0.25"/>
    <row r="12" spans="1:7" x14ac:dyDescent="0.25">
      <c r="A12" s="5" t="s">
        <v>3</v>
      </c>
      <c r="B12" s="5"/>
      <c r="C12" s="5"/>
      <c r="D12" s="5"/>
      <c r="E12" s="5"/>
      <c r="F12" s="5"/>
      <c r="G12" s="4">
        <v>5</v>
      </c>
    </row>
    <row r="13" spans="1:7" s="5" customFormat="1" x14ac:dyDescent="0.25"/>
    <row r="14" spans="1:7" s="5" customFormat="1" x14ac:dyDescent="0.25"/>
    <row r="15" spans="1:7" s="5" customFormat="1" x14ac:dyDescent="0.25">
      <c r="A15" s="19" t="s">
        <v>38</v>
      </c>
    </row>
    <row r="16" spans="1:7" s="5" customFormat="1" x14ac:dyDescent="0.25">
      <c r="A16" s="5" t="s">
        <v>37</v>
      </c>
      <c r="G16" s="10">
        <f>G5*12%*G9+G5*0.03%*G12*12*G9</f>
        <v>1242</v>
      </c>
    </row>
    <row r="17" spans="1:7" s="5" customFormat="1" x14ac:dyDescent="0.25">
      <c r="A17" s="5" t="s">
        <v>41</v>
      </c>
      <c r="G17" s="10">
        <f>G5*12%*20%+G5*0.03%*G12*12*20%</f>
        <v>828</v>
      </c>
    </row>
    <row r="18" spans="1:7" s="5" customFormat="1" ht="15.75" thickBot="1" x14ac:dyDescent="0.3">
      <c r="A18" s="5" t="s">
        <v>38</v>
      </c>
      <c r="G18" s="11">
        <f>SUM(G16:G17)</f>
        <v>2070</v>
      </c>
    </row>
    <row r="19" spans="1:7" s="5" customFormat="1" ht="15.75" thickTop="1" x14ac:dyDescent="0.25">
      <c r="G19" s="20"/>
    </row>
    <row r="20" spans="1:7" s="5" customFormat="1" x14ac:dyDescent="0.25">
      <c r="A20" s="19" t="s">
        <v>39</v>
      </c>
      <c r="G20" s="20"/>
    </row>
    <row r="21" spans="1:7" s="5" customFormat="1" x14ac:dyDescent="0.25">
      <c r="A21" s="5" t="s">
        <v>40</v>
      </c>
      <c r="G21" s="20">
        <f>G17</f>
        <v>828</v>
      </c>
    </row>
    <row r="22" spans="1:7" s="5" customFormat="1" ht="15.75" thickBot="1" x14ac:dyDescent="0.3">
      <c r="A22" s="5" t="s">
        <v>39</v>
      </c>
      <c r="G22" s="11">
        <f>SUM(G21:G21)</f>
        <v>828</v>
      </c>
    </row>
    <row r="23" spans="1:7" s="5" customFormat="1" ht="15.75" thickTop="1" x14ac:dyDescent="0.25">
      <c r="G23" s="10"/>
    </row>
    <row r="24" spans="1:7" s="5" customFormat="1" x14ac:dyDescent="0.25">
      <c r="A24" s="5" t="s">
        <v>42</v>
      </c>
      <c r="G24" s="10">
        <f>G18+G22</f>
        <v>2898</v>
      </c>
    </row>
    <row r="25" spans="1:7" s="5" customFormat="1" x14ac:dyDescent="0.25">
      <c r="G25" s="10"/>
    </row>
    <row r="26" spans="1:7" s="5" customFormat="1" x14ac:dyDescent="0.25"/>
    <row r="27" spans="1:7" s="5" customFormat="1" x14ac:dyDescent="0.25">
      <c r="A27" s="5" t="s">
        <v>8</v>
      </c>
    </row>
    <row r="28" spans="1:7" s="5" customFormat="1" x14ac:dyDescent="0.25">
      <c r="F28" s="12" t="s">
        <v>15</v>
      </c>
      <c r="G28" s="12" t="s">
        <v>14</v>
      </c>
    </row>
    <row r="29" spans="1:7" x14ac:dyDescent="0.25">
      <c r="A29" s="5" t="s">
        <v>9</v>
      </c>
      <c r="B29" s="5"/>
      <c r="C29" s="5"/>
      <c r="D29" s="5"/>
      <c r="E29" s="5"/>
      <c r="F29" s="2">
        <v>15000</v>
      </c>
      <c r="G29" s="13">
        <v>1</v>
      </c>
    </row>
    <row r="30" spans="1:7" x14ac:dyDescent="0.25">
      <c r="A30" s="5" t="s">
        <v>10</v>
      </c>
      <c r="B30" s="5"/>
      <c r="C30" s="5"/>
      <c r="D30" s="5"/>
      <c r="E30" s="5"/>
      <c r="F30" s="2">
        <v>1500</v>
      </c>
      <c r="G30" s="13">
        <f>F30/F29</f>
        <v>0.1</v>
      </c>
    </row>
    <row r="31" spans="1:7" x14ac:dyDescent="0.25">
      <c r="A31" s="5" t="s">
        <v>11</v>
      </c>
      <c r="B31" s="5"/>
      <c r="C31" s="5"/>
      <c r="D31" s="5"/>
      <c r="E31" s="5"/>
      <c r="F31" s="2">
        <v>2000</v>
      </c>
      <c r="G31" s="13">
        <f>F31/F29</f>
        <v>0.13333333333333333</v>
      </c>
    </row>
    <row r="32" spans="1:7" x14ac:dyDescent="0.25">
      <c r="A32" s="5" t="s">
        <v>12</v>
      </c>
      <c r="B32" s="5"/>
      <c r="C32" s="5"/>
      <c r="D32" s="5"/>
      <c r="E32" s="5"/>
      <c r="F32" s="2">
        <v>11500</v>
      </c>
      <c r="G32" s="13">
        <f>F32/F29</f>
        <v>0.76666666666666672</v>
      </c>
    </row>
    <row r="33" spans="1:7" ht="15.75" thickBot="1" x14ac:dyDescent="0.3">
      <c r="A33" s="5"/>
      <c r="B33" s="5"/>
      <c r="C33" s="5"/>
      <c r="D33" s="5" t="s">
        <v>13</v>
      </c>
      <c r="E33" s="5"/>
      <c r="F33" s="14" t="s">
        <v>16</v>
      </c>
      <c r="G33" s="15">
        <f>SUM(G30:G32)</f>
        <v>1</v>
      </c>
    </row>
    <row r="34" spans="1:7" s="5" customFormat="1" ht="15.75" thickTop="1" x14ac:dyDescent="0.25"/>
    <row r="35" spans="1:7" s="5" customFormat="1" x14ac:dyDescent="0.25">
      <c r="A35" s="5" t="s">
        <v>18</v>
      </c>
    </row>
    <row r="36" spans="1:7" x14ac:dyDescent="0.25">
      <c r="A36" s="5" t="s">
        <v>17</v>
      </c>
      <c r="B36" s="5"/>
      <c r="C36" s="5"/>
      <c r="D36" s="5"/>
      <c r="E36" s="5"/>
      <c r="F36" s="2">
        <v>5000</v>
      </c>
      <c r="G36" s="5"/>
    </row>
    <row r="37" spans="1:7" x14ac:dyDescent="0.25">
      <c r="A37" s="5" t="s">
        <v>19</v>
      </c>
      <c r="B37" s="5"/>
      <c r="C37" s="5"/>
      <c r="D37" s="5"/>
      <c r="E37" s="5"/>
      <c r="F37" s="2">
        <v>2000</v>
      </c>
      <c r="G37" s="5"/>
    </row>
    <row r="38" spans="1:7" x14ac:dyDescent="0.25">
      <c r="A38" s="5" t="s">
        <v>21</v>
      </c>
      <c r="B38" s="5"/>
      <c r="C38" s="5"/>
      <c r="D38" s="5"/>
      <c r="E38" s="5"/>
      <c r="F38" s="2">
        <v>500</v>
      </c>
      <c r="G38" s="5"/>
    </row>
    <row r="39" spans="1:7" x14ac:dyDescent="0.25">
      <c r="A39" s="5" t="s">
        <v>20</v>
      </c>
      <c r="B39" s="5"/>
      <c r="C39" s="5"/>
      <c r="D39" s="5"/>
      <c r="E39" s="5"/>
      <c r="F39" s="2">
        <v>1000</v>
      </c>
      <c r="G39" s="5"/>
    </row>
    <row r="40" spans="1:7" x14ac:dyDescent="0.25">
      <c r="A40" s="5" t="s">
        <v>22</v>
      </c>
      <c r="B40" s="5"/>
      <c r="C40" s="5"/>
      <c r="D40" s="5"/>
      <c r="E40" s="5"/>
      <c r="F40" s="2">
        <v>5000</v>
      </c>
      <c r="G40" s="5" t="s">
        <v>26</v>
      </c>
    </row>
    <row r="41" spans="1:7" x14ac:dyDescent="0.25">
      <c r="A41" s="5" t="s">
        <v>23</v>
      </c>
      <c r="B41" s="5"/>
      <c r="C41" s="5"/>
      <c r="D41" s="5"/>
      <c r="E41" s="5"/>
      <c r="F41" s="2"/>
      <c r="G41" s="5" t="s">
        <v>26</v>
      </c>
    </row>
    <row r="42" spans="1:7" s="5" customFormat="1" x14ac:dyDescent="0.25">
      <c r="A42" s="5" t="s">
        <v>24</v>
      </c>
      <c r="F42" s="16"/>
    </row>
    <row r="43" spans="1:7" x14ac:dyDescent="0.25">
      <c r="A43" s="5" t="s">
        <v>25</v>
      </c>
      <c r="B43" s="5"/>
      <c r="C43" s="5"/>
      <c r="D43" s="5"/>
      <c r="E43" s="5"/>
      <c r="F43" s="2"/>
      <c r="G43" s="5" t="s">
        <v>26</v>
      </c>
    </row>
    <row r="44" spans="1:7" s="5" customFormat="1" x14ac:dyDescent="0.25">
      <c r="A44" s="5" t="s">
        <v>28</v>
      </c>
      <c r="F44" s="16">
        <f>F36+F37+F40+F41+F43</f>
        <v>12000</v>
      </c>
    </row>
    <row r="45" spans="1:7" s="5" customFormat="1" x14ac:dyDescent="0.25">
      <c r="A45" s="5" t="s">
        <v>29</v>
      </c>
      <c r="F45" s="16">
        <f>F38+F39</f>
        <v>1500</v>
      </c>
    </row>
    <row r="46" spans="1:7" s="5" customFormat="1" x14ac:dyDescent="0.25">
      <c r="A46" s="5" t="s">
        <v>30</v>
      </c>
      <c r="F46" s="17">
        <f>(F44+F45)/F29</f>
        <v>0.9</v>
      </c>
    </row>
    <row r="47" spans="1:7" s="5" customFormat="1" x14ac:dyDescent="0.25"/>
    <row r="48" spans="1:7" s="5" customFormat="1" x14ac:dyDescent="0.25">
      <c r="A48" s="5" t="s">
        <v>43</v>
      </c>
      <c r="F48" s="10">
        <f>F30*F46*G9</f>
        <v>405</v>
      </c>
    </row>
    <row r="49" spans="1:6" s="5" customFormat="1" x14ac:dyDescent="0.25">
      <c r="A49" s="5" t="s">
        <v>44</v>
      </c>
      <c r="F49" s="10">
        <f>F31*(F46-0.15)*G9</f>
        <v>450</v>
      </c>
    </row>
    <row r="50" spans="1:6" s="5" customFormat="1" x14ac:dyDescent="0.25">
      <c r="A50" s="5" t="s">
        <v>41</v>
      </c>
      <c r="F50" s="10">
        <f>(F48+F49)*0.2/G9</f>
        <v>570</v>
      </c>
    </row>
    <row r="51" spans="1:6" s="5" customFormat="1" ht="15.75" thickBot="1" x14ac:dyDescent="0.3">
      <c r="A51" s="5" t="s">
        <v>45</v>
      </c>
      <c r="F51" s="11">
        <f>SUM(F48:F50)</f>
        <v>1425</v>
      </c>
    </row>
    <row r="52" spans="1:6" s="5" customFormat="1" ht="16.5" thickTop="1" thickBot="1" x14ac:dyDescent="0.3">
      <c r="A52" s="5" t="s">
        <v>47</v>
      </c>
      <c r="F52" s="21">
        <f>G18-F51</f>
        <v>645</v>
      </c>
    </row>
    <row r="53" spans="1:6" s="5" customFormat="1" ht="15.75" thickTop="1" x14ac:dyDescent="0.25">
      <c r="F53" s="20"/>
    </row>
    <row r="54" spans="1:6" s="5" customFormat="1" x14ac:dyDescent="0.25">
      <c r="F54" s="20"/>
    </row>
    <row r="55" spans="1:6" s="5" customFormat="1" x14ac:dyDescent="0.25">
      <c r="A55" s="5" t="s">
        <v>40</v>
      </c>
      <c r="F55" s="20">
        <f>F50</f>
        <v>570</v>
      </c>
    </row>
    <row r="56" spans="1:6" s="5" customFormat="1" ht="15.75" thickBot="1" x14ac:dyDescent="0.3">
      <c r="A56" s="5" t="s">
        <v>46</v>
      </c>
      <c r="F56" s="11">
        <f>SUM(F55:F55)</f>
        <v>570</v>
      </c>
    </row>
    <row r="57" spans="1:6" s="5" customFormat="1" ht="16.5" thickTop="1" thickBot="1" x14ac:dyDescent="0.3">
      <c r="A57" s="5" t="s">
        <v>48</v>
      </c>
      <c r="F57" s="21">
        <f>G22-F56</f>
        <v>258</v>
      </c>
    </row>
    <row r="58" spans="1:6" s="5" customFormat="1" ht="16.5" thickTop="1" thickBot="1" x14ac:dyDescent="0.3"/>
    <row r="59" spans="1:6" s="5" customFormat="1" ht="15.75" thickBot="1" x14ac:dyDescent="0.3">
      <c r="A59" s="5" t="s">
        <v>49</v>
      </c>
      <c r="F59" s="18">
        <f>F52+F57</f>
        <v>903</v>
      </c>
    </row>
    <row r="60" spans="1:6" s="5" customFormat="1" x14ac:dyDescent="0.25"/>
    <row r="61" spans="1:6" s="5" customFormat="1" x14ac:dyDescent="0.25"/>
    <row r="62" spans="1:6" s="5" customFormat="1" x14ac:dyDescent="0.25"/>
    <row r="63" spans="1:6" s="5" customFormat="1" x14ac:dyDescent="0.25"/>
    <row r="64" spans="1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</sheetData>
  <sheetProtection algorithmName="SHA-512" hashValue="ZjLTTLdPHRuJr+ouzd8jaklfE4rEX7z7ZU5Mj1Dqo76PTcOkB3jk0KGvH0588cv4OTOVvxHkGU/7Cuy/W/UNuA==" saltValue="IbXDx79e9TtS2YlOB/zlVQ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2"/>
  <sheetViews>
    <sheetView workbookViewId="0">
      <selection activeCell="G31" sqref="G31"/>
    </sheetView>
  </sheetViews>
  <sheetFormatPr baseColWidth="10" defaultRowHeight="15" x14ac:dyDescent="0.25"/>
  <cols>
    <col min="1" max="5" width="11.42578125" style="5"/>
    <col min="6" max="7" width="11.42578125" style="1"/>
    <col min="8" max="60" width="11.42578125" style="5"/>
    <col min="61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E2" s="5" t="s">
        <v>36</v>
      </c>
    </row>
    <row r="3" spans="1:7" s="5" customFormat="1" x14ac:dyDescent="0.25"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x14ac:dyDescent="0.25">
      <c r="F10" s="5"/>
      <c r="G10" s="5"/>
    </row>
    <row r="11" spans="1:7" x14ac:dyDescent="0.25">
      <c r="F11" s="5"/>
      <c r="G11" s="5"/>
    </row>
    <row r="12" spans="1:7" x14ac:dyDescent="0.25">
      <c r="A12" s="5" t="s">
        <v>3</v>
      </c>
      <c r="F12" s="5"/>
      <c r="G12" s="4">
        <v>5</v>
      </c>
    </row>
    <row r="13" spans="1:7" x14ac:dyDescent="0.25">
      <c r="F13" s="5"/>
      <c r="G13" s="5"/>
    </row>
    <row r="14" spans="1:7" x14ac:dyDescent="0.25">
      <c r="F14" s="5"/>
      <c r="G14" s="5"/>
    </row>
    <row r="15" spans="1:7" x14ac:dyDescent="0.25">
      <c r="A15" s="19" t="s">
        <v>38</v>
      </c>
      <c r="F15" s="5"/>
      <c r="G15" s="5"/>
    </row>
    <row r="16" spans="1:7" x14ac:dyDescent="0.25">
      <c r="A16" s="5" t="s">
        <v>37</v>
      </c>
      <c r="F16" s="5"/>
      <c r="G16" s="10">
        <f>G5*12%*G9+G5*0.03%*G12*12*G9</f>
        <v>1242</v>
      </c>
    </row>
    <row r="17" spans="1:7" x14ac:dyDescent="0.25">
      <c r="A17" s="5" t="s">
        <v>41</v>
      </c>
      <c r="F17" s="5"/>
      <c r="G17" s="10">
        <f>G5*12%*20%+G5*0.03%*G12*12*20%</f>
        <v>828</v>
      </c>
    </row>
    <row r="18" spans="1:7" ht="15.75" thickBot="1" x14ac:dyDescent="0.3">
      <c r="A18" s="5" t="s">
        <v>38</v>
      </c>
      <c r="F18" s="5"/>
      <c r="G18" s="11">
        <f>SUM(G16:G17)</f>
        <v>2070</v>
      </c>
    </row>
    <row r="19" spans="1:7" ht="15.75" thickTop="1" x14ac:dyDescent="0.25">
      <c r="F19" s="5"/>
      <c r="G19" s="20"/>
    </row>
    <row r="20" spans="1:7" x14ac:dyDescent="0.25">
      <c r="A20" s="19" t="s">
        <v>39</v>
      </c>
      <c r="F20" s="5"/>
      <c r="G20" s="20"/>
    </row>
    <row r="21" spans="1:7" x14ac:dyDescent="0.25">
      <c r="A21" s="5" t="s">
        <v>5</v>
      </c>
      <c r="F21" s="5"/>
      <c r="G21" s="10">
        <f>G5*12%*19%*0.8</f>
        <v>547.20000000000005</v>
      </c>
    </row>
    <row r="22" spans="1:7" x14ac:dyDescent="0.25">
      <c r="A22" s="5" t="s">
        <v>40</v>
      </c>
      <c r="F22" s="5"/>
      <c r="G22" s="20">
        <f>G17</f>
        <v>828</v>
      </c>
    </row>
    <row r="23" spans="1:7" ht="15.75" thickBot="1" x14ac:dyDescent="0.3">
      <c r="A23" s="5" t="s">
        <v>39</v>
      </c>
      <c r="F23" s="5"/>
      <c r="G23" s="11">
        <f>SUM(G21:G22)</f>
        <v>1375.2</v>
      </c>
    </row>
    <row r="24" spans="1:7" ht="16.5" thickTop="1" thickBot="1" x14ac:dyDescent="0.3">
      <c r="F24" s="5"/>
      <c r="G24" s="10"/>
    </row>
    <row r="25" spans="1:7" ht="15.75" thickBot="1" x14ac:dyDescent="0.3">
      <c r="A25" s="5" t="s">
        <v>42</v>
      </c>
      <c r="F25" s="5"/>
      <c r="G25" s="18">
        <f>G18+G23</f>
        <v>3445.2</v>
      </c>
    </row>
    <row r="26" spans="1:7" x14ac:dyDescent="0.25">
      <c r="F26" s="5"/>
      <c r="G26" s="10"/>
    </row>
    <row r="27" spans="1:7" x14ac:dyDescent="0.25">
      <c r="F27" s="5"/>
      <c r="G27" s="5"/>
    </row>
    <row r="28" spans="1:7" x14ac:dyDescent="0.25">
      <c r="A28" s="5" t="s">
        <v>8</v>
      </c>
      <c r="F28" s="5"/>
      <c r="G28" s="5"/>
    </row>
    <row r="29" spans="1:7" x14ac:dyDescent="0.25">
      <c r="F29" s="12" t="s">
        <v>15</v>
      </c>
      <c r="G29" s="12" t="s">
        <v>14</v>
      </c>
    </row>
    <row r="30" spans="1:7" x14ac:dyDescent="0.25">
      <c r="A30" s="5" t="s">
        <v>9</v>
      </c>
      <c r="F30" s="2">
        <v>15000</v>
      </c>
      <c r="G30" s="13">
        <v>1</v>
      </c>
    </row>
    <row r="31" spans="1:7" x14ac:dyDescent="0.25">
      <c r="A31" s="5" t="s">
        <v>10</v>
      </c>
      <c r="F31" s="2">
        <v>1500</v>
      </c>
      <c r="G31" s="13">
        <f>F31/F30</f>
        <v>0.1</v>
      </c>
    </row>
    <row r="32" spans="1:7" x14ac:dyDescent="0.25">
      <c r="A32" s="5" t="s">
        <v>11</v>
      </c>
      <c r="F32" s="2">
        <v>2000</v>
      </c>
      <c r="G32" s="13">
        <f>F32/F30</f>
        <v>0.13333333333333333</v>
      </c>
    </row>
    <row r="33" spans="1:7" x14ac:dyDescent="0.25">
      <c r="A33" s="5" t="s">
        <v>12</v>
      </c>
      <c r="F33" s="2">
        <v>11500</v>
      </c>
      <c r="G33" s="13">
        <f>F33/F30</f>
        <v>0.76666666666666672</v>
      </c>
    </row>
    <row r="34" spans="1:7" ht="15.75" thickBot="1" x14ac:dyDescent="0.3">
      <c r="D34" s="5" t="s">
        <v>13</v>
      </c>
      <c r="F34" s="14" t="s">
        <v>16</v>
      </c>
      <c r="G34" s="15">
        <f>SUM(G31:G33)</f>
        <v>1</v>
      </c>
    </row>
    <row r="35" spans="1:7" ht="15.75" thickTop="1" x14ac:dyDescent="0.25">
      <c r="F35" s="5"/>
      <c r="G35" s="5"/>
    </row>
    <row r="36" spans="1:7" x14ac:dyDescent="0.25">
      <c r="A36" s="5" t="s">
        <v>18</v>
      </c>
      <c r="F36" s="5"/>
      <c r="G36" s="5"/>
    </row>
    <row r="37" spans="1:7" x14ac:dyDescent="0.25">
      <c r="A37" s="5" t="s">
        <v>17</v>
      </c>
      <c r="F37" s="2">
        <v>5000</v>
      </c>
      <c r="G37" s="5"/>
    </row>
    <row r="38" spans="1:7" x14ac:dyDescent="0.25">
      <c r="A38" s="5" t="s">
        <v>19</v>
      </c>
      <c r="F38" s="2">
        <v>2000</v>
      </c>
      <c r="G38" s="5"/>
    </row>
    <row r="39" spans="1:7" x14ac:dyDescent="0.25">
      <c r="A39" s="5" t="s">
        <v>21</v>
      </c>
      <c r="F39" s="2">
        <v>500</v>
      </c>
      <c r="G39" s="5"/>
    </row>
    <row r="40" spans="1:7" x14ac:dyDescent="0.25">
      <c r="A40" s="5" t="s">
        <v>20</v>
      </c>
      <c r="F40" s="2">
        <v>1000</v>
      </c>
      <c r="G40" s="5"/>
    </row>
    <row r="41" spans="1:7" x14ac:dyDescent="0.25">
      <c r="A41" s="5" t="s">
        <v>22</v>
      </c>
      <c r="F41" s="2">
        <v>5000</v>
      </c>
      <c r="G41" s="5" t="s">
        <v>26</v>
      </c>
    </row>
    <row r="42" spans="1:7" x14ac:dyDescent="0.25">
      <c r="A42" s="5" t="s">
        <v>23</v>
      </c>
      <c r="F42" s="2"/>
      <c r="G42" s="5" t="s">
        <v>26</v>
      </c>
    </row>
    <row r="43" spans="1:7" s="5" customFormat="1" x14ac:dyDescent="0.25">
      <c r="A43" s="5" t="s">
        <v>24</v>
      </c>
      <c r="F43" s="16"/>
    </row>
    <row r="44" spans="1:7" x14ac:dyDescent="0.25">
      <c r="A44" s="5" t="s">
        <v>25</v>
      </c>
      <c r="F44" s="2"/>
      <c r="G44" s="5" t="s">
        <v>26</v>
      </c>
    </row>
    <row r="45" spans="1:7" s="5" customFormat="1" x14ac:dyDescent="0.25">
      <c r="A45" s="5" t="s">
        <v>28</v>
      </c>
      <c r="F45" s="16">
        <f>F37+F38+F41+F42+F44</f>
        <v>12000</v>
      </c>
    </row>
    <row r="46" spans="1:7" s="5" customFormat="1" x14ac:dyDescent="0.25">
      <c r="A46" s="5" t="s">
        <v>29</v>
      </c>
      <c r="F46" s="16">
        <f>F39+F40</f>
        <v>1500</v>
      </c>
    </row>
    <row r="47" spans="1:7" s="5" customFormat="1" x14ac:dyDescent="0.25">
      <c r="A47" s="5" t="s">
        <v>30</v>
      </c>
      <c r="F47" s="17">
        <f>(F45+F46)/F30</f>
        <v>0.9</v>
      </c>
    </row>
    <row r="48" spans="1:7" s="5" customFormat="1" x14ac:dyDescent="0.25"/>
    <row r="49" spans="1:6" s="5" customFormat="1" x14ac:dyDescent="0.25">
      <c r="A49" s="5" t="s">
        <v>43</v>
      </c>
      <c r="F49" s="10">
        <f>F31*F47*G9</f>
        <v>405</v>
      </c>
    </row>
    <row r="50" spans="1:6" s="5" customFormat="1" x14ac:dyDescent="0.25">
      <c r="A50" s="5" t="s">
        <v>44</v>
      </c>
      <c r="F50" s="10">
        <f>F32*(F47-0.15)*G9</f>
        <v>450</v>
      </c>
    </row>
    <row r="51" spans="1:6" s="5" customFormat="1" x14ac:dyDescent="0.25">
      <c r="A51" s="5" t="s">
        <v>41</v>
      </c>
      <c r="F51" s="10">
        <f>(F49+F50)*0.2/G9</f>
        <v>570</v>
      </c>
    </row>
    <row r="52" spans="1:6" s="5" customFormat="1" ht="15.75" thickBot="1" x14ac:dyDescent="0.3">
      <c r="A52" s="5" t="s">
        <v>45</v>
      </c>
      <c r="F52" s="11">
        <f>SUM(F49:F51)</f>
        <v>1425</v>
      </c>
    </row>
    <row r="53" spans="1:6" s="5" customFormat="1" ht="16.5" thickTop="1" thickBot="1" x14ac:dyDescent="0.3">
      <c r="A53" s="5" t="s">
        <v>47</v>
      </c>
      <c r="F53" s="21">
        <f>G18-F52</f>
        <v>645</v>
      </c>
    </row>
    <row r="54" spans="1:6" s="5" customFormat="1" ht="15.75" thickTop="1" x14ac:dyDescent="0.25">
      <c r="F54" s="20"/>
    </row>
    <row r="55" spans="1:6" s="5" customFormat="1" x14ac:dyDescent="0.25">
      <c r="F55" s="20"/>
    </row>
    <row r="56" spans="1:6" s="5" customFormat="1" x14ac:dyDescent="0.25">
      <c r="A56" s="5" t="s">
        <v>40</v>
      </c>
      <c r="F56" s="20">
        <f>F51</f>
        <v>570</v>
      </c>
    </row>
    <row r="57" spans="1:6" s="5" customFormat="1" x14ac:dyDescent="0.25">
      <c r="A57" s="5" t="s">
        <v>5</v>
      </c>
      <c r="F57" s="10">
        <f>F45*G31*F47*19%</f>
        <v>205.2</v>
      </c>
    </row>
    <row r="58" spans="1:6" s="5" customFormat="1" ht="15.75" thickBot="1" x14ac:dyDescent="0.3">
      <c r="A58" s="5" t="s">
        <v>46</v>
      </c>
      <c r="F58" s="11">
        <f>SUM(F56:F57)</f>
        <v>775.2</v>
      </c>
    </row>
    <row r="59" spans="1:6" s="5" customFormat="1" ht="16.5" thickTop="1" thickBot="1" x14ac:dyDescent="0.3">
      <c r="A59" s="5" t="s">
        <v>48</v>
      </c>
      <c r="F59" s="21">
        <f>G23-F58</f>
        <v>600</v>
      </c>
    </row>
    <row r="60" spans="1:6" s="5" customFormat="1" ht="16.5" thickTop="1" thickBot="1" x14ac:dyDescent="0.3"/>
    <row r="61" spans="1:6" s="5" customFormat="1" ht="15.75" thickBot="1" x14ac:dyDescent="0.3">
      <c r="A61" s="5" t="s">
        <v>49</v>
      </c>
      <c r="F61" s="18">
        <f>F53+F59</f>
        <v>1245</v>
      </c>
    </row>
    <row r="62" spans="1:6" s="5" customFormat="1" x14ac:dyDescent="0.25"/>
    <row r="63" spans="1:6" s="5" customFormat="1" x14ac:dyDescent="0.25"/>
    <row r="64" spans="1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</sheetData>
  <sheetProtection algorithmName="SHA-512" hashValue="XhCyfmBakUdGCNyaO4UDXplQBEKyTKCOlLML3T46hf1uMc6Ur+tba2pjSO8YONMlJlBmGcBA7+qNdXucElDskA==" saltValue="F84uq8ZGNCOP9ih/x7HGnQ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9"/>
  <sheetViews>
    <sheetView topLeftCell="A22" workbookViewId="0">
      <selection activeCell="G13" sqref="G13"/>
    </sheetView>
  </sheetViews>
  <sheetFormatPr baseColWidth="10" defaultRowHeight="15" x14ac:dyDescent="0.25"/>
  <cols>
    <col min="1" max="5" width="11.42578125" style="5"/>
    <col min="6" max="7" width="11.42578125" style="1"/>
    <col min="8" max="62" width="11.42578125" style="5"/>
    <col min="63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D2" s="5" t="s">
        <v>58</v>
      </c>
      <c r="E2" s="5" t="s">
        <v>36</v>
      </c>
    </row>
    <row r="3" spans="1:7" s="5" customFormat="1" x14ac:dyDescent="0.25">
      <c r="D3" s="5" t="s">
        <v>57</v>
      </c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s="5" customFormat="1" x14ac:dyDescent="0.25"/>
    <row r="11" spans="1:7" s="5" customFormat="1" x14ac:dyDescent="0.25"/>
    <row r="12" spans="1:7" x14ac:dyDescent="0.25">
      <c r="A12" s="5" t="s">
        <v>3</v>
      </c>
      <c r="F12" s="5"/>
      <c r="G12" s="4">
        <v>5</v>
      </c>
    </row>
    <row r="13" spans="1:7" s="5" customFormat="1" x14ac:dyDescent="0.25"/>
    <row r="14" spans="1:7" s="5" customFormat="1" x14ac:dyDescent="0.25"/>
    <row r="15" spans="1:7" s="5" customFormat="1" x14ac:dyDescent="0.25">
      <c r="A15" s="19" t="s">
        <v>38</v>
      </c>
    </row>
    <row r="16" spans="1:7" s="5" customFormat="1" x14ac:dyDescent="0.25">
      <c r="A16" s="5" t="s">
        <v>37</v>
      </c>
      <c r="G16" s="10">
        <f>G5*12%*0.5*G9+G5*0.5*0.03%*G12*12*G9</f>
        <v>621</v>
      </c>
    </row>
    <row r="17" spans="1:7" s="5" customFormat="1" x14ac:dyDescent="0.25">
      <c r="A17" s="5" t="s">
        <v>41</v>
      </c>
      <c r="G17" s="10">
        <f>G5*12%*20%+G5*0.03%*G12*12*20%</f>
        <v>828</v>
      </c>
    </row>
    <row r="18" spans="1:7" s="5" customFormat="1" ht="15.75" thickBot="1" x14ac:dyDescent="0.3">
      <c r="A18" s="5" t="s">
        <v>38</v>
      </c>
      <c r="G18" s="11">
        <f>SUM(G16:G17)</f>
        <v>1449</v>
      </c>
    </row>
    <row r="19" spans="1:7" s="5" customFormat="1" ht="15.75" thickTop="1" x14ac:dyDescent="0.25">
      <c r="G19" s="20"/>
    </row>
    <row r="20" spans="1:7" s="5" customFormat="1" x14ac:dyDescent="0.25">
      <c r="A20" s="19" t="s">
        <v>39</v>
      </c>
      <c r="G20" s="20"/>
    </row>
    <row r="21" spans="1:7" s="5" customFormat="1" x14ac:dyDescent="0.25">
      <c r="A21" s="5" t="s">
        <v>5</v>
      </c>
      <c r="G21" s="10">
        <f>G5*12%*19%*0.8</f>
        <v>547.20000000000005</v>
      </c>
    </row>
    <row r="22" spans="1:7" s="5" customFormat="1" x14ac:dyDescent="0.25">
      <c r="A22" s="5" t="s">
        <v>40</v>
      </c>
      <c r="G22" s="20">
        <f>G17</f>
        <v>828</v>
      </c>
    </row>
    <row r="23" spans="1:7" s="5" customFormat="1" ht="15.75" thickBot="1" x14ac:dyDescent="0.3">
      <c r="A23" s="5" t="s">
        <v>39</v>
      </c>
      <c r="G23" s="11">
        <f>SUM(G21:G22)</f>
        <v>1375.2</v>
      </c>
    </row>
    <row r="24" spans="1:7" s="5" customFormat="1" ht="15.75" thickTop="1" x14ac:dyDescent="0.25">
      <c r="G24" s="10"/>
    </row>
    <row r="25" spans="1:7" s="5" customFormat="1" x14ac:dyDescent="0.25">
      <c r="A25" s="5" t="s">
        <v>42</v>
      </c>
      <c r="G25" s="10">
        <f>G18+G23</f>
        <v>2824.2</v>
      </c>
    </row>
    <row r="26" spans="1:7" s="5" customFormat="1" x14ac:dyDescent="0.25">
      <c r="G26" s="10"/>
    </row>
    <row r="27" spans="1:7" s="5" customFormat="1" x14ac:dyDescent="0.25"/>
    <row r="28" spans="1:7" s="5" customFormat="1" x14ac:dyDescent="0.25">
      <c r="A28" s="5" t="s">
        <v>8</v>
      </c>
    </row>
    <row r="29" spans="1:7" s="5" customFormat="1" x14ac:dyDescent="0.25">
      <c r="F29" s="12" t="s">
        <v>15</v>
      </c>
      <c r="G29" s="12" t="s">
        <v>14</v>
      </c>
    </row>
    <row r="30" spans="1:7" x14ac:dyDescent="0.25">
      <c r="A30" s="5" t="s">
        <v>9</v>
      </c>
      <c r="F30" s="2">
        <v>15000</v>
      </c>
      <c r="G30" s="13">
        <v>1</v>
      </c>
    </row>
    <row r="31" spans="1:7" x14ac:dyDescent="0.25">
      <c r="A31" s="5" t="s">
        <v>10</v>
      </c>
      <c r="F31" s="2">
        <v>1500</v>
      </c>
      <c r="G31" s="13">
        <f>F31/F30</f>
        <v>0.1</v>
      </c>
    </row>
    <row r="32" spans="1:7" x14ac:dyDescent="0.25">
      <c r="A32" s="5" t="s">
        <v>11</v>
      </c>
      <c r="F32" s="2">
        <v>2000</v>
      </c>
      <c r="G32" s="13">
        <f>F32/F30</f>
        <v>0.13333333333333333</v>
      </c>
    </row>
    <row r="33" spans="1:7" x14ac:dyDescent="0.25">
      <c r="A33" s="5" t="s">
        <v>12</v>
      </c>
      <c r="F33" s="2">
        <v>11500</v>
      </c>
      <c r="G33" s="13">
        <f>F33/F30</f>
        <v>0.76666666666666672</v>
      </c>
    </row>
    <row r="34" spans="1:7" s="5" customFormat="1" ht="15.75" thickBot="1" x14ac:dyDescent="0.3">
      <c r="D34" s="5" t="s">
        <v>13</v>
      </c>
      <c r="F34" s="14" t="s">
        <v>16</v>
      </c>
      <c r="G34" s="15">
        <f>SUM(G31:G33)</f>
        <v>1</v>
      </c>
    </row>
    <row r="35" spans="1:7" s="5" customFormat="1" ht="15.75" thickTop="1" x14ac:dyDescent="0.25"/>
    <row r="36" spans="1:7" s="5" customFormat="1" x14ac:dyDescent="0.25">
      <c r="A36" s="5" t="s">
        <v>18</v>
      </c>
    </row>
    <row r="37" spans="1:7" x14ac:dyDescent="0.25">
      <c r="A37" s="5" t="s">
        <v>17</v>
      </c>
      <c r="F37" s="2">
        <v>5000</v>
      </c>
      <c r="G37" s="5"/>
    </row>
    <row r="38" spans="1:7" x14ac:dyDescent="0.25">
      <c r="A38" s="5" t="s">
        <v>19</v>
      </c>
      <c r="F38" s="2">
        <v>2000</v>
      </c>
      <c r="G38" s="5"/>
    </row>
    <row r="39" spans="1:7" x14ac:dyDescent="0.25">
      <c r="A39" s="5" t="s">
        <v>21</v>
      </c>
      <c r="F39" s="2">
        <v>500</v>
      </c>
      <c r="G39" s="5"/>
    </row>
    <row r="40" spans="1:7" x14ac:dyDescent="0.25">
      <c r="A40" s="5" t="s">
        <v>20</v>
      </c>
      <c r="F40" s="2">
        <v>1000</v>
      </c>
      <c r="G40" s="5"/>
    </row>
    <row r="41" spans="1:7" x14ac:dyDescent="0.25">
      <c r="A41" s="5" t="s">
        <v>22</v>
      </c>
      <c r="F41" s="2">
        <v>5000</v>
      </c>
      <c r="G41" s="5" t="s">
        <v>26</v>
      </c>
    </row>
    <row r="42" spans="1:7" x14ac:dyDescent="0.25">
      <c r="A42" s="5" t="s">
        <v>23</v>
      </c>
      <c r="F42" s="2"/>
      <c r="G42" s="5" t="s">
        <v>26</v>
      </c>
    </row>
    <row r="43" spans="1:7" s="5" customFormat="1" x14ac:dyDescent="0.25">
      <c r="A43" s="5" t="s">
        <v>24</v>
      </c>
      <c r="F43" s="16"/>
    </row>
    <row r="44" spans="1:7" x14ac:dyDescent="0.25">
      <c r="A44" s="5" t="s">
        <v>25</v>
      </c>
      <c r="F44" s="2"/>
      <c r="G44" s="5" t="s">
        <v>26</v>
      </c>
    </row>
    <row r="45" spans="1:7" s="5" customFormat="1" x14ac:dyDescent="0.25">
      <c r="A45" s="5" t="s">
        <v>28</v>
      </c>
      <c r="F45" s="16">
        <f>F37+F38+F41+F42+F44</f>
        <v>12000</v>
      </c>
    </row>
    <row r="46" spans="1:7" s="5" customFormat="1" x14ac:dyDescent="0.25">
      <c r="A46" s="5" t="s">
        <v>29</v>
      </c>
      <c r="F46" s="16">
        <f>F39+F40</f>
        <v>1500</v>
      </c>
    </row>
    <row r="47" spans="1:7" s="5" customFormat="1" x14ac:dyDescent="0.25">
      <c r="A47" s="5" t="s">
        <v>30</v>
      </c>
      <c r="F47" s="17">
        <f>(F45+F46)/F30</f>
        <v>0.9</v>
      </c>
    </row>
    <row r="48" spans="1:7" s="5" customFormat="1" x14ac:dyDescent="0.25"/>
    <row r="49" spans="1:6" s="5" customFormat="1" x14ac:dyDescent="0.25">
      <c r="A49" s="5" t="s">
        <v>43</v>
      </c>
      <c r="F49" s="10">
        <f>F31*F47*G9</f>
        <v>405</v>
      </c>
    </row>
    <row r="50" spans="1:6" s="5" customFormat="1" x14ac:dyDescent="0.25">
      <c r="A50" s="5" t="s">
        <v>44</v>
      </c>
      <c r="F50" s="10">
        <f>F32*(F47-0.15)*G9</f>
        <v>450</v>
      </c>
    </row>
    <row r="51" spans="1:6" s="5" customFormat="1" x14ac:dyDescent="0.25">
      <c r="A51" s="5" t="s">
        <v>41</v>
      </c>
      <c r="F51" s="10">
        <f>(F49+F50)*0.2/G9</f>
        <v>570</v>
      </c>
    </row>
    <row r="52" spans="1:6" s="5" customFormat="1" ht="15.75" thickBot="1" x14ac:dyDescent="0.3">
      <c r="A52" s="5" t="s">
        <v>45</v>
      </c>
      <c r="F52" s="11">
        <f>SUM(F49:F51)</f>
        <v>1425</v>
      </c>
    </row>
    <row r="53" spans="1:6" s="5" customFormat="1" ht="16.5" thickTop="1" thickBot="1" x14ac:dyDescent="0.3">
      <c r="A53" s="5" t="s">
        <v>47</v>
      </c>
      <c r="F53" s="21">
        <f>G18-F52</f>
        <v>24</v>
      </c>
    </row>
    <row r="54" spans="1:6" s="5" customFormat="1" ht="15.75" thickTop="1" x14ac:dyDescent="0.25">
      <c r="F54" s="20"/>
    </row>
    <row r="55" spans="1:6" s="5" customFormat="1" x14ac:dyDescent="0.25">
      <c r="F55" s="20"/>
    </row>
    <row r="56" spans="1:6" s="5" customFormat="1" x14ac:dyDescent="0.25">
      <c r="A56" s="5" t="s">
        <v>40</v>
      </c>
      <c r="F56" s="20">
        <f>F51</f>
        <v>570</v>
      </c>
    </row>
    <row r="57" spans="1:6" s="5" customFormat="1" x14ac:dyDescent="0.25">
      <c r="A57" s="5" t="s">
        <v>5</v>
      </c>
      <c r="F57" s="10">
        <f>F45*G31*F47*19%</f>
        <v>205.2</v>
      </c>
    </row>
    <row r="58" spans="1:6" s="5" customFormat="1" ht="15.75" thickBot="1" x14ac:dyDescent="0.3">
      <c r="A58" s="5" t="s">
        <v>46</v>
      </c>
      <c r="F58" s="11">
        <f>SUM(F56:F57)</f>
        <v>775.2</v>
      </c>
    </row>
    <row r="59" spans="1:6" s="5" customFormat="1" ht="16.5" thickTop="1" thickBot="1" x14ac:dyDescent="0.3">
      <c r="A59" s="5" t="s">
        <v>48</v>
      </c>
      <c r="F59" s="21">
        <f>G23-F58</f>
        <v>600</v>
      </c>
    </row>
    <row r="60" spans="1:6" s="5" customFormat="1" ht="16.5" thickTop="1" thickBot="1" x14ac:dyDescent="0.3"/>
    <row r="61" spans="1:6" s="5" customFormat="1" ht="15.75" thickBot="1" x14ac:dyDescent="0.3">
      <c r="A61" s="5" t="s">
        <v>49</v>
      </c>
      <c r="F61" s="18">
        <f>F53+F59</f>
        <v>624</v>
      </c>
    </row>
    <row r="62" spans="1:6" s="5" customFormat="1" x14ac:dyDescent="0.25"/>
    <row r="63" spans="1:6" s="5" customFormat="1" x14ac:dyDescent="0.25"/>
    <row r="64" spans="1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</sheetData>
  <sheetProtection algorithmName="SHA-512" hashValue="H8OJCAjLLIl4osP0HVgwaYihtBUgd/dz8EtphYgWsGiHGjDrpVaYh17KpxbXZ0/4fBM7cAnyIo5PLPI5WcmugA==" saltValue="sbFjKtAo6dPd67mvsEVRRQ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9"/>
  <sheetViews>
    <sheetView workbookViewId="0">
      <selection activeCell="G30" sqref="G30"/>
    </sheetView>
  </sheetViews>
  <sheetFormatPr baseColWidth="10" defaultRowHeight="15" x14ac:dyDescent="0.25"/>
  <cols>
    <col min="1" max="5" width="11.42578125" style="5"/>
    <col min="6" max="7" width="11.42578125" style="1"/>
    <col min="8" max="47" width="11.42578125" style="5"/>
    <col min="48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D2" s="5" t="s">
        <v>56</v>
      </c>
      <c r="E2" s="5" t="s">
        <v>36</v>
      </c>
    </row>
    <row r="3" spans="1:7" s="5" customFormat="1" x14ac:dyDescent="0.25">
      <c r="D3" s="5" t="s">
        <v>57</v>
      </c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s="5" customFormat="1" ht="14.25" customHeight="1" x14ac:dyDescent="0.25"/>
    <row r="11" spans="1:7" s="5" customFormat="1" x14ac:dyDescent="0.25"/>
    <row r="12" spans="1:7" x14ac:dyDescent="0.25">
      <c r="A12" s="5" t="s">
        <v>3</v>
      </c>
      <c r="F12" s="5"/>
      <c r="G12" s="4">
        <v>5</v>
      </c>
    </row>
    <row r="13" spans="1:7" s="5" customFormat="1" x14ac:dyDescent="0.25"/>
    <row r="14" spans="1:7" s="5" customFormat="1" x14ac:dyDescent="0.25"/>
    <row r="15" spans="1:7" s="5" customFormat="1" x14ac:dyDescent="0.25">
      <c r="A15" s="19" t="s">
        <v>38</v>
      </c>
    </row>
    <row r="16" spans="1:7" s="5" customFormat="1" x14ac:dyDescent="0.25">
      <c r="A16" s="5" t="s">
        <v>37</v>
      </c>
      <c r="G16" s="10">
        <f>G5*12%*0.25*G9+G5*0.25*0.03%*G12*12*G9</f>
        <v>310.5</v>
      </c>
    </row>
    <row r="17" spans="1:7" s="5" customFormat="1" x14ac:dyDescent="0.25">
      <c r="A17" s="5" t="s">
        <v>41</v>
      </c>
      <c r="G17" s="10">
        <f>G5*12%*20%+G5*0.03%*G12*12*20%</f>
        <v>828</v>
      </c>
    </row>
    <row r="18" spans="1:7" s="5" customFormat="1" ht="15.75" thickBot="1" x14ac:dyDescent="0.3">
      <c r="A18" s="5" t="s">
        <v>38</v>
      </c>
      <c r="G18" s="11">
        <f>SUM(G16:G17)</f>
        <v>1138.5</v>
      </c>
    </row>
    <row r="19" spans="1:7" s="5" customFormat="1" ht="15.75" thickTop="1" x14ac:dyDescent="0.25">
      <c r="G19" s="20"/>
    </row>
    <row r="20" spans="1:7" s="5" customFormat="1" x14ac:dyDescent="0.25">
      <c r="A20" s="19" t="s">
        <v>39</v>
      </c>
      <c r="G20" s="20"/>
    </row>
    <row r="21" spans="1:7" s="5" customFormat="1" x14ac:dyDescent="0.25">
      <c r="A21" s="5" t="s">
        <v>5</v>
      </c>
      <c r="G21" s="10">
        <f>G5*12%*19%*0.8</f>
        <v>547.20000000000005</v>
      </c>
    </row>
    <row r="22" spans="1:7" s="5" customFormat="1" x14ac:dyDescent="0.25">
      <c r="A22" s="5" t="s">
        <v>40</v>
      </c>
      <c r="G22" s="20">
        <f>G17</f>
        <v>828</v>
      </c>
    </row>
    <row r="23" spans="1:7" s="5" customFormat="1" ht="15.75" thickBot="1" x14ac:dyDescent="0.3">
      <c r="A23" s="5" t="s">
        <v>39</v>
      </c>
      <c r="G23" s="11">
        <f>SUM(G21:G22)</f>
        <v>1375.2</v>
      </c>
    </row>
    <row r="24" spans="1:7" s="5" customFormat="1" ht="15.75" thickTop="1" x14ac:dyDescent="0.25">
      <c r="G24" s="10"/>
    </row>
    <row r="25" spans="1:7" s="5" customFormat="1" x14ac:dyDescent="0.25">
      <c r="A25" s="5" t="s">
        <v>42</v>
      </c>
      <c r="G25" s="10">
        <f>G18+G23</f>
        <v>2513.6999999999998</v>
      </c>
    </row>
    <row r="26" spans="1:7" s="5" customFormat="1" x14ac:dyDescent="0.25">
      <c r="G26" s="10"/>
    </row>
    <row r="27" spans="1:7" s="5" customFormat="1" x14ac:dyDescent="0.25"/>
    <row r="28" spans="1:7" s="5" customFormat="1" x14ac:dyDescent="0.25">
      <c r="A28" s="5" t="s">
        <v>8</v>
      </c>
    </row>
    <row r="29" spans="1:7" s="5" customFormat="1" x14ac:dyDescent="0.25">
      <c r="F29" s="12" t="s">
        <v>15</v>
      </c>
      <c r="G29" s="12" t="s">
        <v>14</v>
      </c>
    </row>
    <row r="30" spans="1:7" x14ac:dyDescent="0.25">
      <c r="A30" s="5" t="s">
        <v>9</v>
      </c>
      <c r="F30" s="2">
        <v>15000</v>
      </c>
      <c r="G30" s="13">
        <v>1</v>
      </c>
    </row>
    <row r="31" spans="1:7" x14ac:dyDescent="0.25">
      <c r="A31" s="5" t="s">
        <v>10</v>
      </c>
      <c r="F31" s="2">
        <v>1500</v>
      </c>
      <c r="G31" s="13">
        <f>F31/F30</f>
        <v>0.1</v>
      </c>
    </row>
    <row r="32" spans="1:7" x14ac:dyDescent="0.25">
      <c r="A32" s="5" t="s">
        <v>11</v>
      </c>
      <c r="F32" s="2">
        <v>2000</v>
      </c>
      <c r="G32" s="13">
        <f>F32/F30</f>
        <v>0.13333333333333333</v>
      </c>
    </row>
    <row r="33" spans="1:7" x14ac:dyDescent="0.25">
      <c r="A33" s="5" t="s">
        <v>12</v>
      </c>
      <c r="F33" s="2">
        <v>11500</v>
      </c>
      <c r="G33" s="13">
        <f>F33/F30</f>
        <v>0.76666666666666672</v>
      </c>
    </row>
    <row r="34" spans="1:7" s="5" customFormat="1" ht="15.75" thickBot="1" x14ac:dyDescent="0.3">
      <c r="D34" s="5" t="s">
        <v>13</v>
      </c>
      <c r="F34" s="14" t="s">
        <v>16</v>
      </c>
      <c r="G34" s="15">
        <f>SUM(G31:G33)</f>
        <v>1</v>
      </c>
    </row>
    <row r="35" spans="1:7" s="5" customFormat="1" ht="15.75" thickTop="1" x14ac:dyDescent="0.25"/>
    <row r="36" spans="1:7" s="5" customFormat="1" x14ac:dyDescent="0.25">
      <c r="A36" s="5" t="s">
        <v>18</v>
      </c>
    </row>
    <row r="37" spans="1:7" x14ac:dyDescent="0.25">
      <c r="A37" s="5" t="s">
        <v>17</v>
      </c>
      <c r="F37" s="2">
        <v>5000</v>
      </c>
      <c r="G37" s="5"/>
    </row>
    <row r="38" spans="1:7" x14ac:dyDescent="0.25">
      <c r="A38" s="5" t="s">
        <v>19</v>
      </c>
      <c r="F38" s="2">
        <v>2000</v>
      </c>
      <c r="G38" s="5"/>
    </row>
    <row r="39" spans="1:7" x14ac:dyDescent="0.25">
      <c r="A39" s="5" t="s">
        <v>21</v>
      </c>
      <c r="F39" s="2">
        <v>500</v>
      </c>
      <c r="G39" s="5"/>
    </row>
    <row r="40" spans="1:7" x14ac:dyDescent="0.25">
      <c r="A40" s="5" t="s">
        <v>20</v>
      </c>
      <c r="F40" s="2">
        <v>1000</v>
      </c>
      <c r="G40" s="5"/>
    </row>
    <row r="41" spans="1:7" x14ac:dyDescent="0.25">
      <c r="A41" s="5" t="s">
        <v>22</v>
      </c>
      <c r="F41" s="2">
        <v>5000</v>
      </c>
      <c r="G41" s="5" t="s">
        <v>26</v>
      </c>
    </row>
    <row r="42" spans="1:7" x14ac:dyDescent="0.25">
      <c r="A42" s="5" t="s">
        <v>23</v>
      </c>
      <c r="F42" s="2"/>
      <c r="G42" s="5" t="s">
        <v>26</v>
      </c>
    </row>
    <row r="43" spans="1:7" s="5" customFormat="1" x14ac:dyDescent="0.25">
      <c r="A43" s="5" t="s">
        <v>24</v>
      </c>
      <c r="F43" s="16"/>
    </row>
    <row r="44" spans="1:7" x14ac:dyDescent="0.25">
      <c r="A44" s="5" t="s">
        <v>25</v>
      </c>
      <c r="F44" s="2"/>
      <c r="G44" s="5" t="s">
        <v>26</v>
      </c>
    </row>
    <row r="45" spans="1:7" s="5" customFormat="1" x14ac:dyDescent="0.25">
      <c r="A45" s="5" t="s">
        <v>28</v>
      </c>
      <c r="F45" s="16">
        <f>F37+F38+F41+F42+F44</f>
        <v>12000</v>
      </c>
    </row>
    <row r="46" spans="1:7" s="5" customFormat="1" x14ac:dyDescent="0.25">
      <c r="A46" s="5" t="s">
        <v>29</v>
      </c>
      <c r="F46" s="16">
        <f>F39+F40</f>
        <v>1500</v>
      </c>
    </row>
    <row r="47" spans="1:7" s="5" customFormat="1" x14ac:dyDescent="0.25">
      <c r="A47" s="5" t="s">
        <v>30</v>
      </c>
      <c r="F47" s="17">
        <f>(F45+F46)/F30</f>
        <v>0.9</v>
      </c>
    </row>
    <row r="48" spans="1:7" s="5" customFormat="1" x14ac:dyDescent="0.25"/>
    <row r="49" spans="1:6" s="5" customFormat="1" x14ac:dyDescent="0.25">
      <c r="A49" s="5" t="s">
        <v>43</v>
      </c>
      <c r="F49" s="10">
        <f>F31*F47*G9</f>
        <v>405</v>
      </c>
    </row>
    <row r="50" spans="1:6" s="5" customFormat="1" x14ac:dyDescent="0.25">
      <c r="A50" s="5" t="s">
        <v>44</v>
      </c>
      <c r="F50" s="10">
        <f>F32*(F47-0.15)*G9</f>
        <v>450</v>
      </c>
    </row>
    <row r="51" spans="1:6" s="5" customFormat="1" x14ac:dyDescent="0.25">
      <c r="A51" s="5" t="s">
        <v>41</v>
      </c>
      <c r="F51" s="10">
        <f>(F49+F50)*0.2/G9</f>
        <v>570</v>
      </c>
    </row>
    <row r="52" spans="1:6" s="5" customFormat="1" ht="15.75" thickBot="1" x14ac:dyDescent="0.3">
      <c r="A52" s="5" t="s">
        <v>45</v>
      </c>
      <c r="F52" s="11">
        <f>SUM(F49:F51)</f>
        <v>1425</v>
      </c>
    </row>
    <row r="53" spans="1:6" s="5" customFormat="1" ht="16.5" thickTop="1" thickBot="1" x14ac:dyDescent="0.3">
      <c r="A53" s="5" t="s">
        <v>47</v>
      </c>
      <c r="F53" s="21">
        <f>G18-F52</f>
        <v>-286.5</v>
      </c>
    </row>
    <row r="54" spans="1:6" s="5" customFormat="1" ht="15.75" thickTop="1" x14ac:dyDescent="0.25">
      <c r="F54" s="20"/>
    </row>
    <row r="55" spans="1:6" s="5" customFormat="1" x14ac:dyDescent="0.25">
      <c r="F55" s="20"/>
    </row>
    <row r="56" spans="1:6" s="5" customFormat="1" x14ac:dyDescent="0.25">
      <c r="A56" s="5" t="s">
        <v>40</v>
      </c>
      <c r="F56" s="20">
        <f>F51</f>
        <v>570</v>
      </c>
    </row>
    <row r="57" spans="1:6" s="5" customFormat="1" x14ac:dyDescent="0.25">
      <c r="A57" s="5" t="s">
        <v>5</v>
      </c>
      <c r="F57" s="10">
        <f>F45*G31*F47*19%</f>
        <v>205.2</v>
      </c>
    </row>
    <row r="58" spans="1:6" s="5" customFormat="1" ht="15.75" thickBot="1" x14ac:dyDescent="0.3">
      <c r="A58" s="5" t="s">
        <v>46</v>
      </c>
      <c r="F58" s="11">
        <f>SUM(F56:F57)</f>
        <v>775.2</v>
      </c>
    </row>
    <row r="59" spans="1:6" s="5" customFormat="1" ht="16.5" thickTop="1" thickBot="1" x14ac:dyDescent="0.3">
      <c r="A59" s="5" t="s">
        <v>48</v>
      </c>
      <c r="F59" s="21">
        <f>G23-F58</f>
        <v>600</v>
      </c>
    </row>
    <row r="60" spans="1:6" s="5" customFormat="1" ht="16.5" thickTop="1" thickBot="1" x14ac:dyDescent="0.3"/>
    <row r="61" spans="1:6" s="5" customFormat="1" ht="15.75" thickBot="1" x14ac:dyDescent="0.3">
      <c r="A61" s="5" t="s">
        <v>49</v>
      </c>
      <c r="F61" s="18">
        <f>F53+F59</f>
        <v>313.5</v>
      </c>
    </row>
    <row r="62" spans="1:6" s="5" customFormat="1" x14ac:dyDescent="0.25"/>
    <row r="63" spans="1:6" s="5" customFormat="1" x14ac:dyDescent="0.25"/>
    <row r="64" spans="1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</sheetData>
  <sheetProtection algorithmName="SHA-512" hashValue="ztmZpO7zfN5/I8hTa3e65RHMOWd4nmKyJCURr0m5J6Ex/BnsBvYkBqk6T+FFZtl5NAceWWr1n/7sULBl/SFytw==" saltValue="aSf45k9i3/rVptVGbGrpMQ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7"/>
  <sheetViews>
    <sheetView workbookViewId="0">
      <selection activeCell="G23" sqref="G23"/>
    </sheetView>
  </sheetViews>
  <sheetFormatPr baseColWidth="10" defaultRowHeight="15" x14ac:dyDescent="0.25"/>
  <cols>
    <col min="1" max="8" width="11.42578125" style="6"/>
    <col min="9" max="38" width="11.42578125" style="5"/>
    <col min="39" max="16384" width="11.42578125" style="6"/>
  </cols>
  <sheetData>
    <row r="1" spans="1:8" x14ac:dyDescent="0.25">
      <c r="A1" s="5"/>
      <c r="B1" s="5"/>
      <c r="C1" s="5"/>
      <c r="D1" s="5"/>
      <c r="E1" s="5"/>
      <c r="F1" s="5"/>
      <c r="G1" s="5"/>
      <c r="H1" s="5"/>
    </row>
    <row r="2" spans="1:8" x14ac:dyDescent="0.25">
      <c r="A2" s="5" t="s">
        <v>0</v>
      </c>
      <c r="B2" s="5"/>
      <c r="C2" s="5"/>
      <c r="D2" s="5"/>
      <c r="E2" s="5" t="s">
        <v>53</v>
      </c>
      <c r="F2" s="5"/>
      <c r="G2" s="5"/>
      <c r="H2" s="5"/>
    </row>
    <row r="3" spans="1:8" x14ac:dyDescent="0.25">
      <c r="A3" s="5"/>
      <c r="B3" s="5"/>
      <c r="C3" s="5"/>
      <c r="D3" s="5"/>
      <c r="E3" s="5" t="s">
        <v>27</v>
      </c>
      <c r="F3" s="5"/>
      <c r="G3" s="5"/>
      <c r="H3" s="5"/>
    </row>
    <row r="4" spans="1:8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5" t="s">
        <v>2</v>
      </c>
      <c r="B5" s="5"/>
      <c r="C5" s="5"/>
      <c r="D5" s="5"/>
      <c r="E5" s="5"/>
      <c r="F5" s="5"/>
      <c r="G5" s="7">
        <v>30000</v>
      </c>
      <c r="H5" s="5"/>
    </row>
    <row r="6" spans="1:8" x14ac:dyDescent="0.25">
      <c r="A6" s="5" t="s">
        <v>1</v>
      </c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5" t="s">
        <v>50</v>
      </c>
      <c r="B9" s="5"/>
      <c r="C9" s="5"/>
      <c r="D9" s="5"/>
      <c r="E9" s="5"/>
      <c r="F9" s="5"/>
      <c r="G9" s="8">
        <v>0.3</v>
      </c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5" t="s">
        <v>3</v>
      </c>
      <c r="B12" s="5"/>
      <c r="C12" s="5"/>
      <c r="D12" s="5"/>
      <c r="E12" s="5"/>
      <c r="F12" s="5"/>
      <c r="G12" s="9">
        <v>5</v>
      </c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 t="s">
        <v>4</v>
      </c>
      <c r="B15" s="5"/>
      <c r="C15" s="5"/>
      <c r="D15" s="5"/>
      <c r="E15" s="5"/>
      <c r="F15" s="5"/>
      <c r="G15" s="5"/>
      <c r="H15" s="5"/>
    </row>
    <row r="16" spans="1:8" x14ac:dyDescent="0.25">
      <c r="A16" s="5" t="s">
        <v>6</v>
      </c>
      <c r="B16" s="5"/>
      <c r="C16" s="5"/>
      <c r="D16" s="5"/>
      <c r="E16" s="5"/>
      <c r="F16" s="5"/>
      <c r="G16" s="10">
        <f>G5*12%*G9+G5*0.03%*G12*12*G9</f>
        <v>1242</v>
      </c>
      <c r="H16" s="5"/>
    </row>
    <row r="17" spans="1:8" ht="15.75" thickBot="1" x14ac:dyDescent="0.3">
      <c r="A17" s="5" t="s">
        <v>7</v>
      </c>
      <c r="B17" s="5"/>
      <c r="C17" s="5"/>
      <c r="D17" s="5"/>
      <c r="E17" s="5"/>
      <c r="F17" s="5"/>
      <c r="G17" s="11">
        <f>SUM(G16:G16)</f>
        <v>1242</v>
      </c>
      <c r="H17" s="5"/>
    </row>
    <row r="18" spans="1:8" ht="15.75" thickTop="1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 t="s">
        <v>8</v>
      </c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12" t="s">
        <v>15</v>
      </c>
      <c r="G21" s="12" t="s">
        <v>14</v>
      </c>
      <c r="H21" s="5"/>
    </row>
    <row r="22" spans="1:8" x14ac:dyDescent="0.25">
      <c r="A22" s="5" t="s">
        <v>9</v>
      </c>
      <c r="B22" s="5"/>
      <c r="C22" s="5"/>
      <c r="D22" s="5"/>
      <c r="E22" s="5"/>
      <c r="F22" s="7">
        <v>15000</v>
      </c>
      <c r="G22" s="13">
        <v>1</v>
      </c>
      <c r="H22" s="5"/>
    </row>
    <row r="23" spans="1:8" x14ac:dyDescent="0.25">
      <c r="A23" s="5" t="s">
        <v>10</v>
      </c>
      <c r="B23" s="5"/>
      <c r="C23" s="5"/>
      <c r="D23" s="5"/>
      <c r="E23" s="5"/>
      <c r="F23" s="7">
        <v>1500</v>
      </c>
      <c r="G23" s="13">
        <f>F23/F22</f>
        <v>0.1</v>
      </c>
      <c r="H23" s="5"/>
    </row>
    <row r="24" spans="1:8" x14ac:dyDescent="0.25">
      <c r="A24" s="5" t="s">
        <v>11</v>
      </c>
      <c r="B24" s="5"/>
      <c r="C24" s="5"/>
      <c r="D24" s="5"/>
      <c r="E24" s="5"/>
      <c r="F24" s="7">
        <v>2000</v>
      </c>
      <c r="G24" s="13">
        <f>F24/F22</f>
        <v>0.13333333333333333</v>
      </c>
      <c r="H24" s="5"/>
    </row>
    <row r="25" spans="1:8" x14ac:dyDescent="0.25">
      <c r="A25" s="5" t="s">
        <v>12</v>
      </c>
      <c r="B25" s="5"/>
      <c r="C25" s="5"/>
      <c r="D25" s="5"/>
      <c r="E25" s="5"/>
      <c r="F25" s="7">
        <v>11500</v>
      </c>
      <c r="G25" s="13">
        <f>F25/F22</f>
        <v>0.76666666666666672</v>
      </c>
      <c r="H25" s="5"/>
    </row>
    <row r="26" spans="1:8" ht="15.75" thickBot="1" x14ac:dyDescent="0.3">
      <c r="A26" s="5"/>
      <c r="B26" s="5"/>
      <c r="C26" s="5"/>
      <c r="D26" s="5" t="s">
        <v>13</v>
      </c>
      <c r="E26" s="5"/>
      <c r="F26" s="14" t="s">
        <v>16</v>
      </c>
      <c r="G26" s="15">
        <f>SUM(G23:G25)</f>
        <v>1</v>
      </c>
      <c r="H26" s="5"/>
    </row>
    <row r="27" spans="1:8" ht="15.75" thickTop="1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 t="s">
        <v>18</v>
      </c>
      <c r="B28" s="5"/>
      <c r="C28" s="5"/>
      <c r="D28" s="5"/>
      <c r="E28" s="5"/>
      <c r="F28" s="5"/>
      <c r="G28" s="5"/>
      <c r="H28" s="5"/>
    </row>
    <row r="29" spans="1:8" x14ac:dyDescent="0.25">
      <c r="A29" s="5" t="s">
        <v>17</v>
      </c>
      <c r="B29" s="5"/>
      <c r="C29" s="5"/>
      <c r="D29" s="5"/>
      <c r="E29" s="5"/>
      <c r="F29" s="7">
        <v>5000</v>
      </c>
      <c r="G29" s="5"/>
      <c r="H29" s="5"/>
    </row>
    <row r="30" spans="1:8" x14ac:dyDescent="0.25">
      <c r="A30" s="5" t="s">
        <v>19</v>
      </c>
      <c r="B30" s="5"/>
      <c r="C30" s="5"/>
      <c r="D30" s="5"/>
      <c r="E30" s="5"/>
      <c r="F30" s="7">
        <v>2000</v>
      </c>
      <c r="G30" s="5"/>
      <c r="H30" s="5"/>
    </row>
    <row r="31" spans="1:8" x14ac:dyDescent="0.25">
      <c r="A31" s="5" t="s">
        <v>21</v>
      </c>
      <c r="B31" s="5"/>
      <c r="C31" s="5"/>
      <c r="D31" s="5"/>
      <c r="E31" s="5"/>
      <c r="F31" s="7">
        <v>500</v>
      </c>
      <c r="G31" s="5"/>
      <c r="H31" s="5"/>
    </row>
    <row r="32" spans="1:8" x14ac:dyDescent="0.25">
      <c r="A32" s="5" t="s">
        <v>20</v>
      </c>
      <c r="B32" s="5"/>
      <c r="C32" s="5"/>
      <c r="D32" s="5"/>
      <c r="E32" s="5"/>
      <c r="F32" s="7">
        <v>1000</v>
      </c>
      <c r="G32" s="5"/>
      <c r="H32" s="5"/>
    </row>
    <row r="33" spans="1:8" x14ac:dyDescent="0.25">
      <c r="A33" s="5" t="s">
        <v>22</v>
      </c>
      <c r="B33" s="5"/>
      <c r="C33" s="5"/>
      <c r="D33" s="5"/>
      <c r="E33" s="5"/>
      <c r="F33" s="7">
        <v>5000</v>
      </c>
      <c r="G33" s="5" t="s">
        <v>26</v>
      </c>
      <c r="H33" s="5"/>
    </row>
    <row r="34" spans="1:8" x14ac:dyDescent="0.25">
      <c r="A34" s="5" t="s">
        <v>23</v>
      </c>
      <c r="B34" s="5"/>
      <c r="C34" s="5"/>
      <c r="D34" s="5"/>
      <c r="E34" s="5"/>
      <c r="F34" s="7"/>
      <c r="G34" s="5" t="s">
        <v>26</v>
      </c>
      <c r="H34" s="5"/>
    </row>
    <row r="35" spans="1:8" x14ac:dyDescent="0.25">
      <c r="A35" s="5" t="s">
        <v>24</v>
      </c>
      <c r="B35" s="5"/>
      <c r="C35" s="5"/>
      <c r="D35" s="5"/>
      <c r="E35" s="5"/>
      <c r="F35" s="16"/>
      <c r="G35" s="5"/>
      <c r="H35" s="5"/>
    </row>
    <row r="36" spans="1:8" x14ac:dyDescent="0.25">
      <c r="A36" s="5" t="s">
        <v>51</v>
      </c>
      <c r="B36" s="5"/>
      <c r="C36" s="5"/>
      <c r="D36" s="5"/>
      <c r="E36" s="5"/>
      <c r="F36" s="7"/>
      <c r="G36" s="5" t="s">
        <v>26</v>
      </c>
      <c r="H36" s="5"/>
    </row>
    <row r="37" spans="1:8" x14ac:dyDescent="0.25">
      <c r="A37" s="5" t="s">
        <v>28</v>
      </c>
      <c r="B37" s="5"/>
      <c r="C37" s="5"/>
      <c r="D37" s="5"/>
      <c r="E37" s="5"/>
      <c r="F37" s="16">
        <f>F29+F30+F33+F34+F36</f>
        <v>12000</v>
      </c>
      <c r="G37" s="5"/>
      <c r="H37" s="5"/>
    </row>
    <row r="38" spans="1:8" x14ac:dyDescent="0.25">
      <c r="A38" s="5" t="s">
        <v>29</v>
      </c>
      <c r="B38" s="5"/>
      <c r="C38" s="5"/>
      <c r="D38" s="5"/>
      <c r="E38" s="5"/>
      <c r="F38" s="16">
        <f>F31+F32</f>
        <v>1500</v>
      </c>
      <c r="G38" s="5"/>
      <c r="H38" s="5"/>
    </row>
    <row r="39" spans="1:8" x14ac:dyDescent="0.25">
      <c r="A39" s="5" t="s">
        <v>30</v>
      </c>
      <c r="B39" s="5"/>
      <c r="C39" s="5"/>
      <c r="D39" s="5"/>
      <c r="E39" s="5"/>
      <c r="F39" s="17">
        <f>(F37+F38)/F22</f>
        <v>0.9</v>
      </c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5" t="s">
        <v>31</v>
      </c>
      <c r="B41" s="5"/>
      <c r="C41" s="5"/>
      <c r="D41" s="5"/>
      <c r="E41" s="5"/>
      <c r="F41" s="10">
        <f>F23*F39*G9</f>
        <v>405</v>
      </c>
      <c r="G41" s="5"/>
      <c r="H41" s="5"/>
    </row>
    <row r="42" spans="1:8" x14ac:dyDescent="0.25">
      <c r="A42" s="5" t="s">
        <v>32</v>
      </c>
      <c r="B42" s="5"/>
      <c r="C42" s="5"/>
      <c r="D42" s="5"/>
      <c r="E42" s="5"/>
      <c r="F42" s="10">
        <f>F24*(F39-0.15)*G9</f>
        <v>450</v>
      </c>
      <c r="G42" s="5"/>
      <c r="H42" s="5"/>
    </row>
    <row r="43" spans="1:8" ht="15.75" thickBot="1" x14ac:dyDescent="0.3">
      <c r="A43" s="5" t="s">
        <v>33</v>
      </c>
      <c r="B43" s="5"/>
      <c r="C43" s="5"/>
      <c r="D43" s="5"/>
      <c r="E43" s="5"/>
      <c r="F43" s="11">
        <f>SUM(F41:F42)</f>
        <v>855</v>
      </c>
      <c r="G43" s="5"/>
      <c r="H43" s="5"/>
    </row>
    <row r="44" spans="1:8" ht="15.75" thickTop="1" x14ac:dyDescent="0.25">
      <c r="A44" s="5"/>
      <c r="B44" s="5"/>
      <c r="C44" s="5"/>
      <c r="D44" s="5"/>
      <c r="E44" s="5"/>
      <c r="F44" s="5"/>
      <c r="G44" s="5"/>
      <c r="H44" s="5"/>
    </row>
    <row r="45" spans="1:8" ht="15.75" thickBot="1" x14ac:dyDescent="0.3">
      <c r="A45" s="5"/>
      <c r="B45" s="5"/>
      <c r="C45" s="5"/>
      <c r="D45" s="5"/>
      <c r="E45" s="5"/>
      <c r="F45" s="5"/>
      <c r="G45" s="5"/>
      <c r="H45" s="5"/>
    </row>
    <row r="46" spans="1:8" ht="15.75" thickBot="1" x14ac:dyDescent="0.3">
      <c r="A46" s="5" t="s">
        <v>34</v>
      </c>
      <c r="B46" s="5"/>
      <c r="C46" s="5"/>
      <c r="D46" s="5"/>
      <c r="E46" s="5"/>
      <c r="F46" s="18">
        <f>G17-F43</f>
        <v>387</v>
      </c>
      <c r="G46" s="5"/>
      <c r="H46" s="5"/>
    </row>
    <row r="47" spans="1:8" s="5" customFormat="1" x14ac:dyDescent="0.25"/>
    <row r="48" spans="1: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</sheetData>
  <sheetProtection algorithmName="SHA-512" hashValue="eIh6jEvU+X5iDVJ224+GFxwJWh2LinU3W3Mf0JlqHs05Idhu/kj95NAizmncMrZqe8InOcnpw3CWJyJa4QBYbQ==" saltValue="VzdpfSxGz/dHLk04Dp8kcw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23"/>
  <sheetViews>
    <sheetView workbookViewId="0">
      <selection activeCell="L14" sqref="L14"/>
    </sheetView>
  </sheetViews>
  <sheetFormatPr baseColWidth="10" defaultRowHeight="15" x14ac:dyDescent="0.25"/>
  <cols>
    <col min="1" max="5" width="11.42578125" style="5"/>
    <col min="6" max="7" width="11.42578125" style="1"/>
    <col min="8" max="61" width="11.42578125" style="5"/>
    <col min="62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E2" s="5" t="s">
        <v>35</v>
      </c>
    </row>
    <row r="3" spans="1:7" s="5" customFormat="1" x14ac:dyDescent="0.25"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s="5" customFormat="1" x14ac:dyDescent="0.25"/>
    <row r="11" spans="1:7" s="5" customFormat="1" x14ac:dyDescent="0.25"/>
    <row r="12" spans="1:7" x14ac:dyDescent="0.25">
      <c r="A12" s="5" t="s">
        <v>3</v>
      </c>
      <c r="F12" s="5"/>
      <c r="G12" s="4">
        <v>5</v>
      </c>
    </row>
    <row r="13" spans="1:7" x14ac:dyDescent="0.25">
      <c r="F13" s="5"/>
      <c r="G13" s="5"/>
    </row>
    <row r="14" spans="1:7" x14ac:dyDescent="0.25">
      <c r="F14" s="5"/>
      <c r="G14" s="5"/>
    </row>
    <row r="15" spans="1:7" x14ac:dyDescent="0.25">
      <c r="A15" s="5" t="s">
        <v>4</v>
      </c>
      <c r="F15" s="5"/>
      <c r="G15" s="5"/>
    </row>
    <row r="16" spans="1:7" x14ac:dyDescent="0.25">
      <c r="A16" s="5" t="s">
        <v>5</v>
      </c>
      <c r="F16" s="5"/>
      <c r="G16" s="10">
        <f>G5*12%*19%*0.8</f>
        <v>547.20000000000005</v>
      </c>
    </row>
    <row r="17" spans="1:7" x14ac:dyDescent="0.25">
      <c r="A17" s="5" t="s">
        <v>6</v>
      </c>
      <c r="F17" s="5"/>
      <c r="G17" s="10">
        <f>G5*12%*G9+G5*0.03%*G12*12*G9</f>
        <v>1242</v>
      </c>
    </row>
    <row r="18" spans="1:7" ht="15.75" thickBot="1" x14ac:dyDescent="0.3">
      <c r="A18" s="5" t="s">
        <v>7</v>
      </c>
      <c r="F18" s="5"/>
      <c r="G18" s="11">
        <f>SUM(G16:G17)</f>
        <v>1789.2</v>
      </c>
    </row>
    <row r="19" spans="1:7" ht="15.75" thickTop="1" x14ac:dyDescent="0.25">
      <c r="F19" s="5"/>
      <c r="G19" s="5"/>
    </row>
    <row r="20" spans="1:7" x14ac:dyDescent="0.25">
      <c r="F20" s="5"/>
      <c r="G20" s="5"/>
    </row>
    <row r="21" spans="1:7" x14ac:dyDescent="0.25">
      <c r="A21" s="5" t="s">
        <v>8</v>
      </c>
      <c r="F21" s="5"/>
      <c r="G21" s="5"/>
    </row>
    <row r="22" spans="1:7" x14ac:dyDescent="0.25">
      <c r="F22" s="12" t="s">
        <v>15</v>
      </c>
      <c r="G22" s="12" t="s">
        <v>14</v>
      </c>
    </row>
    <row r="23" spans="1:7" x14ac:dyDescent="0.25">
      <c r="A23" s="5" t="s">
        <v>9</v>
      </c>
      <c r="F23" s="2">
        <v>15000</v>
      </c>
      <c r="G23" s="13">
        <v>1</v>
      </c>
    </row>
    <row r="24" spans="1:7" x14ac:dyDescent="0.25">
      <c r="A24" s="5" t="s">
        <v>10</v>
      </c>
      <c r="F24" s="2">
        <v>1500</v>
      </c>
      <c r="G24" s="13">
        <f>F24/F23</f>
        <v>0.1</v>
      </c>
    </row>
    <row r="25" spans="1:7" x14ac:dyDescent="0.25">
      <c r="A25" s="5" t="s">
        <v>11</v>
      </c>
      <c r="F25" s="2">
        <v>2000</v>
      </c>
      <c r="G25" s="13">
        <f>F25/F23</f>
        <v>0.13333333333333333</v>
      </c>
    </row>
    <row r="26" spans="1:7" x14ac:dyDescent="0.25">
      <c r="A26" s="5" t="s">
        <v>12</v>
      </c>
      <c r="F26" s="2">
        <v>11500</v>
      </c>
      <c r="G26" s="13">
        <f>F26/F23</f>
        <v>0.76666666666666672</v>
      </c>
    </row>
    <row r="27" spans="1:7" s="5" customFormat="1" ht="15.75" thickBot="1" x14ac:dyDescent="0.3">
      <c r="D27" s="5" t="s">
        <v>13</v>
      </c>
      <c r="F27" s="14" t="s">
        <v>16</v>
      </c>
      <c r="G27" s="15">
        <f>SUM(G24:G26)</f>
        <v>1</v>
      </c>
    </row>
    <row r="28" spans="1:7" s="5" customFormat="1" ht="15.75" thickTop="1" x14ac:dyDescent="0.25"/>
    <row r="29" spans="1:7" s="5" customFormat="1" x14ac:dyDescent="0.25">
      <c r="A29" s="5" t="s">
        <v>18</v>
      </c>
    </row>
    <row r="30" spans="1:7" x14ac:dyDescent="0.25">
      <c r="A30" s="5" t="s">
        <v>17</v>
      </c>
      <c r="F30" s="2">
        <v>5000</v>
      </c>
      <c r="G30" s="5"/>
    </row>
    <row r="31" spans="1:7" x14ac:dyDescent="0.25">
      <c r="A31" s="5" t="s">
        <v>19</v>
      </c>
      <c r="F31" s="2">
        <v>2000</v>
      </c>
      <c r="G31" s="5"/>
    </row>
    <row r="32" spans="1:7" x14ac:dyDescent="0.25">
      <c r="A32" s="5" t="s">
        <v>21</v>
      </c>
      <c r="F32" s="2">
        <v>500</v>
      </c>
      <c r="G32" s="5"/>
    </row>
    <row r="33" spans="1:7" x14ac:dyDescent="0.25">
      <c r="A33" s="5" t="s">
        <v>20</v>
      </c>
      <c r="F33" s="2">
        <v>1000</v>
      </c>
      <c r="G33" s="5"/>
    </row>
    <row r="34" spans="1:7" x14ac:dyDescent="0.25">
      <c r="A34" s="5" t="s">
        <v>22</v>
      </c>
      <c r="F34" s="2">
        <v>5000</v>
      </c>
      <c r="G34" s="5" t="s">
        <v>26</v>
      </c>
    </row>
    <row r="35" spans="1:7" x14ac:dyDescent="0.25">
      <c r="A35" s="5" t="s">
        <v>23</v>
      </c>
      <c r="F35" s="2"/>
      <c r="G35" s="5" t="s">
        <v>26</v>
      </c>
    </row>
    <row r="36" spans="1:7" s="5" customFormat="1" x14ac:dyDescent="0.25">
      <c r="A36" s="5" t="s">
        <v>24</v>
      </c>
      <c r="F36" s="16"/>
    </row>
    <row r="37" spans="1:7" x14ac:dyDescent="0.25">
      <c r="A37" s="5" t="s">
        <v>51</v>
      </c>
      <c r="F37" s="2"/>
      <c r="G37" s="5" t="s">
        <v>26</v>
      </c>
    </row>
    <row r="38" spans="1:7" s="5" customFormat="1" x14ac:dyDescent="0.25">
      <c r="A38" s="5" t="s">
        <v>28</v>
      </c>
      <c r="F38" s="16">
        <f>F30+F31+F34+F35+F37</f>
        <v>12000</v>
      </c>
    </row>
    <row r="39" spans="1:7" s="5" customFormat="1" x14ac:dyDescent="0.25">
      <c r="A39" s="5" t="s">
        <v>29</v>
      </c>
      <c r="F39" s="16">
        <f>F32+F33</f>
        <v>1500</v>
      </c>
    </row>
    <row r="40" spans="1:7" s="5" customFormat="1" x14ac:dyDescent="0.25">
      <c r="A40" s="5" t="s">
        <v>30</v>
      </c>
      <c r="F40" s="17">
        <f>(F38+F39)/F23</f>
        <v>0.9</v>
      </c>
    </row>
    <row r="41" spans="1:7" s="5" customFormat="1" x14ac:dyDescent="0.25"/>
    <row r="42" spans="1:7" s="5" customFormat="1" x14ac:dyDescent="0.25">
      <c r="A42" s="5" t="s">
        <v>31</v>
      </c>
      <c r="F42" s="10">
        <f>F24*F40*G9</f>
        <v>405</v>
      </c>
    </row>
    <row r="43" spans="1:7" s="5" customFormat="1" x14ac:dyDescent="0.25">
      <c r="A43" s="5" t="s">
        <v>32</v>
      </c>
      <c r="F43" s="10">
        <f>F25*(F40-0.15)*G9</f>
        <v>450</v>
      </c>
    </row>
    <row r="44" spans="1:7" s="5" customFormat="1" x14ac:dyDescent="0.25">
      <c r="A44" s="5" t="s">
        <v>5</v>
      </c>
      <c r="F44" s="10">
        <f>F38*G24*F40*19%</f>
        <v>205.2</v>
      </c>
    </row>
    <row r="45" spans="1:7" s="5" customFormat="1" ht="15.75" thickBot="1" x14ac:dyDescent="0.3">
      <c r="A45" s="5" t="s">
        <v>33</v>
      </c>
      <c r="F45" s="11">
        <f>SUM(F42:F44)</f>
        <v>1060.2</v>
      </c>
    </row>
    <row r="46" spans="1:7" s="5" customFormat="1" ht="15.75" thickTop="1" x14ac:dyDescent="0.25"/>
    <row r="47" spans="1:7" s="5" customFormat="1" ht="15.75" thickBot="1" x14ac:dyDescent="0.3"/>
    <row r="48" spans="1:7" s="5" customFormat="1" ht="15.75" thickBot="1" x14ac:dyDescent="0.3">
      <c r="A48" s="5" t="s">
        <v>34</v>
      </c>
      <c r="F48" s="18">
        <f>G18-F45</f>
        <v>729</v>
      </c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</sheetData>
  <sheetProtection algorithmName="SHA-512" hashValue="AVLukJJBtTEJj/vJ5O2qHO/O57sQk9ND5I58xoemdG6yLzFkIj2tjHYLygpCH/eMTdekDYWTricidayD/STLyQ==" saltValue="yMS2OShKGVATzyHd0F/olg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3"/>
  <sheetViews>
    <sheetView workbookViewId="0">
      <selection activeCell="G24" sqref="G24"/>
    </sheetView>
  </sheetViews>
  <sheetFormatPr baseColWidth="10" defaultRowHeight="15" x14ac:dyDescent="0.25"/>
  <cols>
    <col min="1" max="5" width="11.42578125" style="5"/>
    <col min="6" max="7" width="11.42578125" style="1"/>
    <col min="8" max="60" width="11.42578125" style="5"/>
    <col min="61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C2" s="5" t="s">
        <v>54</v>
      </c>
      <c r="E2" s="5" t="s">
        <v>35</v>
      </c>
    </row>
    <row r="3" spans="1:7" s="5" customFormat="1" x14ac:dyDescent="0.25">
      <c r="C3" s="5" t="s">
        <v>55</v>
      </c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s="5" customFormat="1" x14ac:dyDescent="0.25"/>
    <row r="11" spans="1:7" s="5" customFormat="1" x14ac:dyDescent="0.25"/>
    <row r="12" spans="1:7" x14ac:dyDescent="0.25">
      <c r="A12" s="5" t="s">
        <v>3</v>
      </c>
      <c r="F12" s="5"/>
      <c r="G12" s="4">
        <v>5</v>
      </c>
    </row>
    <row r="13" spans="1:7" s="5" customFormat="1" x14ac:dyDescent="0.25"/>
    <row r="14" spans="1:7" s="5" customFormat="1" x14ac:dyDescent="0.25"/>
    <row r="15" spans="1:7" s="5" customFormat="1" x14ac:dyDescent="0.25">
      <c r="A15" s="5" t="s">
        <v>4</v>
      </c>
    </row>
    <row r="16" spans="1:7" s="5" customFormat="1" x14ac:dyDescent="0.25">
      <c r="A16" s="5" t="s">
        <v>5</v>
      </c>
      <c r="G16" s="10">
        <f>G5*12%*19%*0.8</f>
        <v>547.20000000000005</v>
      </c>
    </row>
    <row r="17" spans="1:7" s="5" customFormat="1" x14ac:dyDescent="0.25">
      <c r="A17" s="5" t="s">
        <v>6</v>
      </c>
      <c r="G17" s="10">
        <f>G5*6%*G9+G5*0.5*0.03%*G12*12*G9</f>
        <v>621</v>
      </c>
    </row>
    <row r="18" spans="1:7" s="5" customFormat="1" ht="15.75" thickBot="1" x14ac:dyDescent="0.3">
      <c r="A18" s="5" t="s">
        <v>7</v>
      </c>
      <c r="G18" s="11">
        <f>SUM(G16:G17)</f>
        <v>1168.2</v>
      </c>
    </row>
    <row r="19" spans="1:7" s="5" customFormat="1" ht="15.75" thickTop="1" x14ac:dyDescent="0.25"/>
    <row r="20" spans="1:7" s="5" customFormat="1" x14ac:dyDescent="0.25"/>
    <row r="21" spans="1:7" s="5" customFormat="1" x14ac:dyDescent="0.25">
      <c r="A21" s="5" t="s">
        <v>8</v>
      </c>
    </row>
    <row r="22" spans="1:7" s="5" customFormat="1" x14ac:dyDescent="0.25">
      <c r="F22" s="12" t="s">
        <v>15</v>
      </c>
      <c r="G22" s="12" t="s">
        <v>14</v>
      </c>
    </row>
    <row r="23" spans="1:7" x14ac:dyDescent="0.25">
      <c r="A23" s="5" t="s">
        <v>9</v>
      </c>
      <c r="F23" s="2">
        <v>15000</v>
      </c>
      <c r="G23" s="13">
        <v>1</v>
      </c>
    </row>
    <row r="24" spans="1:7" x14ac:dyDescent="0.25">
      <c r="A24" s="5" t="s">
        <v>10</v>
      </c>
      <c r="F24" s="2">
        <v>1500</v>
      </c>
      <c r="G24" s="13">
        <f>F24/F23</f>
        <v>0.1</v>
      </c>
    </row>
    <row r="25" spans="1:7" x14ac:dyDescent="0.25">
      <c r="A25" s="5" t="s">
        <v>11</v>
      </c>
      <c r="F25" s="2">
        <v>2000</v>
      </c>
      <c r="G25" s="13">
        <f>F25/F23</f>
        <v>0.13333333333333333</v>
      </c>
    </row>
    <row r="26" spans="1:7" x14ac:dyDescent="0.25">
      <c r="A26" s="5" t="s">
        <v>12</v>
      </c>
      <c r="F26" s="2">
        <v>11500</v>
      </c>
      <c r="G26" s="13">
        <f>F26/F23</f>
        <v>0.76666666666666672</v>
      </c>
    </row>
    <row r="27" spans="1:7" s="5" customFormat="1" ht="15.75" thickBot="1" x14ac:dyDescent="0.3">
      <c r="D27" s="5" t="s">
        <v>13</v>
      </c>
      <c r="F27" s="14" t="s">
        <v>16</v>
      </c>
      <c r="G27" s="15">
        <f>SUM(G24:G26)</f>
        <v>1</v>
      </c>
    </row>
    <row r="28" spans="1:7" s="5" customFormat="1" ht="15.75" thickTop="1" x14ac:dyDescent="0.25"/>
    <row r="29" spans="1:7" s="5" customFormat="1" x14ac:dyDescent="0.25">
      <c r="A29" s="5" t="s">
        <v>18</v>
      </c>
    </row>
    <row r="30" spans="1:7" x14ac:dyDescent="0.25">
      <c r="A30" s="5" t="s">
        <v>17</v>
      </c>
      <c r="F30" s="2">
        <v>5000</v>
      </c>
      <c r="G30" s="5"/>
    </row>
    <row r="31" spans="1:7" x14ac:dyDescent="0.25">
      <c r="A31" s="5" t="s">
        <v>19</v>
      </c>
      <c r="F31" s="2">
        <v>2000</v>
      </c>
      <c r="G31" s="5"/>
    </row>
    <row r="32" spans="1:7" x14ac:dyDescent="0.25">
      <c r="A32" s="5" t="s">
        <v>21</v>
      </c>
      <c r="F32" s="2">
        <v>500</v>
      </c>
      <c r="G32" s="5"/>
    </row>
    <row r="33" spans="1:7" x14ac:dyDescent="0.25">
      <c r="A33" s="5" t="s">
        <v>20</v>
      </c>
      <c r="F33" s="2">
        <v>1000</v>
      </c>
      <c r="G33" s="5"/>
    </row>
    <row r="34" spans="1:7" x14ac:dyDescent="0.25">
      <c r="A34" s="5" t="s">
        <v>22</v>
      </c>
      <c r="F34" s="2">
        <v>5000</v>
      </c>
      <c r="G34" s="5" t="s">
        <v>26</v>
      </c>
    </row>
    <row r="35" spans="1:7" x14ac:dyDescent="0.25">
      <c r="A35" s="5" t="s">
        <v>23</v>
      </c>
      <c r="F35" s="2"/>
      <c r="G35" s="5" t="s">
        <v>26</v>
      </c>
    </row>
    <row r="36" spans="1:7" s="5" customFormat="1" x14ac:dyDescent="0.25">
      <c r="A36" s="5" t="s">
        <v>24</v>
      </c>
      <c r="F36" s="16"/>
    </row>
    <row r="37" spans="1:7" x14ac:dyDescent="0.25">
      <c r="A37" s="5" t="s">
        <v>51</v>
      </c>
      <c r="F37" s="2"/>
      <c r="G37" s="5" t="s">
        <v>26</v>
      </c>
    </row>
    <row r="38" spans="1:7" s="5" customFormat="1" x14ac:dyDescent="0.25">
      <c r="A38" s="5" t="s">
        <v>28</v>
      </c>
      <c r="F38" s="16">
        <f>F30+F31+F34+F35+F37</f>
        <v>12000</v>
      </c>
    </row>
    <row r="39" spans="1:7" s="5" customFormat="1" x14ac:dyDescent="0.25">
      <c r="A39" s="5" t="s">
        <v>29</v>
      </c>
      <c r="F39" s="16">
        <f>F32+F33</f>
        <v>1500</v>
      </c>
    </row>
    <row r="40" spans="1:7" s="5" customFormat="1" x14ac:dyDescent="0.25">
      <c r="A40" s="5" t="s">
        <v>30</v>
      </c>
      <c r="F40" s="17">
        <f>(F38+F39)/F23</f>
        <v>0.9</v>
      </c>
    </row>
    <row r="41" spans="1:7" s="5" customFormat="1" x14ac:dyDescent="0.25"/>
    <row r="42" spans="1:7" s="5" customFormat="1" x14ac:dyDescent="0.25">
      <c r="A42" s="5" t="s">
        <v>31</v>
      </c>
      <c r="F42" s="10">
        <f>F24*F40*G9</f>
        <v>405</v>
      </c>
    </row>
    <row r="43" spans="1:7" s="5" customFormat="1" x14ac:dyDescent="0.25">
      <c r="A43" s="5" t="s">
        <v>32</v>
      </c>
      <c r="F43" s="10">
        <f>F25*(F40-0.15)*G9</f>
        <v>450</v>
      </c>
    </row>
    <row r="44" spans="1:7" s="5" customFormat="1" x14ac:dyDescent="0.25">
      <c r="A44" s="5" t="s">
        <v>5</v>
      </c>
      <c r="F44" s="10">
        <f>F38*G24*F40*19%</f>
        <v>205.2</v>
      </c>
    </row>
    <row r="45" spans="1:7" s="5" customFormat="1" ht="15.75" thickBot="1" x14ac:dyDescent="0.3">
      <c r="A45" s="5" t="s">
        <v>33</v>
      </c>
      <c r="F45" s="11">
        <f>SUM(F42:F44)</f>
        <v>1060.2</v>
      </c>
    </row>
    <row r="46" spans="1:7" s="5" customFormat="1" ht="15.75" thickTop="1" x14ac:dyDescent="0.25"/>
    <row r="47" spans="1:7" s="5" customFormat="1" ht="15.75" thickBot="1" x14ac:dyDescent="0.3"/>
    <row r="48" spans="1:7" s="5" customFormat="1" ht="15.75" thickBot="1" x14ac:dyDescent="0.3">
      <c r="A48" s="5" t="s">
        <v>34</v>
      </c>
      <c r="F48" s="18">
        <f>G18-F45</f>
        <v>108</v>
      </c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</sheetData>
  <sheetProtection algorithmName="SHA-512" hashValue="9+LuNacFx4tn8VR2GPmJMqZeI7AnAmAlow+cwIs0XOY5HJMBPVX1m6IroQEduZ6fqZLJW2fu8igZbYHzxslbmg==" saltValue="lV/2gw2r/PXl+A5E6jD5tg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4"/>
  <sheetViews>
    <sheetView workbookViewId="0">
      <selection activeCell="O12" sqref="O12"/>
    </sheetView>
  </sheetViews>
  <sheetFormatPr baseColWidth="10" defaultRowHeight="15" x14ac:dyDescent="0.25"/>
  <cols>
    <col min="1" max="5" width="11.42578125" style="5"/>
    <col min="6" max="7" width="11.42578125" style="1"/>
    <col min="8" max="63" width="11.42578125" style="5"/>
    <col min="64" max="16384" width="11.42578125" style="1"/>
  </cols>
  <sheetData>
    <row r="1" spans="1:7" s="5" customFormat="1" x14ac:dyDescent="0.25"/>
    <row r="2" spans="1:7" s="5" customFormat="1" x14ac:dyDescent="0.25">
      <c r="A2" s="5" t="s">
        <v>0</v>
      </c>
      <c r="C2" s="5" t="s">
        <v>54</v>
      </c>
      <c r="E2" s="5" t="s">
        <v>35</v>
      </c>
    </row>
    <row r="3" spans="1:7" s="5" customFormat="1" x14ac:dyDescent="0.25">
      <c r="C3" s="5" t="s">
        <v>55</v>
      </c>
      <c r="E3" s="5" t="s">
        <v>27</v>
      </c>
    </row>
    <row r="4" spans="1:7" s="5" customFormat="1" x14ac:dyDescent="0.25"/>
    <row r="5" spans="1:7" x14ac:dyDescent="0.25">
      <c r="A5" s="5" t="s">
        <v>2</v>
      </c>
      <c r="F5" s="5"/>
      <c r="G5" s="2">
        <v>30000</v>
      </c>
    </row>
    <row r="6" spans="1:7" s="5" customFormat="1" x14ac:dyDescent="0.25">
      <c r="A6" s="5" t="s">
        <v>1</v>
      </c>
    </row>
    <row r="7" spans="1:7" s="5" customFormat="1" x14ac:dyDescent="0.25"/>
    <row r="8" spans="1:7" s="5" customFormat="1" x14ac:dyDescent="0.25"/>
    <row r="9" spans="1:7" x14ac:dyDescent="0.25">
      <c r="A9" s="5" t="s">
        <v>50</v>
      </c>
      <c r="F9" s="5"/>
      <c r="G9" s="3">
        <v>0.3</v>
      </c>
    </row>
    <row r="10" spans="1:7" s="5" customFormat="1" x14ac:dyDescent="0.25"/>
    <row r="11" spans="1:7" s="5" customFormat="1" x14ac:dyDescent="0.25"/>
    <row r="12" spans="1:7" x14ac:dyDescent="0.25">
      <c r="A12" s="5" t="s">
        <v>3</v>
      </c>
      <c r="F12" s="5"/>
      <c r="G12" s="4">
        <v>5</v>
      </c>
    </row>
    <row r="13" spans="1:7" s="5" customFormat="1" x14ac:dyDescent="0.25"/>
    <row r="14" spans="1:7" s="5" customFormat="1" x14ac:dyDescent="0.25"/>
    <row r="15" spans="1:7" s="5" customFormat="1" x14ac:dyDescent="0.25">
      <c r="A15" s="5" t="s">
        <v>4</v>
      </c>
    </row>
    <row r="16" spans="1:7" s="5" customFormat="1" x14ac:dyDescent="0.25">
      <c r="A16" s="5" t="s">
        <v>5</v>
      </c>
      <c r="G16" s="10">
        <f>G5*12%*19%*0.8</f>
        <v>547.20000000000005</v>
      </c>
    </row>
    <row r="17" spans="1:7" s="5" customFormat="1" x14ac:dyDescent="0.25">
      <c r="A17" s="5" t="s">
        <v>6</v>
      </c>
      <c r="G17" s="10">
        <f>G5*3%*G9+G5*0.25*0.03%*G12*12*G9</f>
        <v>310.5</v>
      </c>
    </row>
    <row r="18" spans="1:7" s="5" customFormat="1" ht="15.75" thickBot="1" x14ac:dyDescent="0.3">
      <c r="A18" s="5" t="s">
        <v>7</v>
      </c>
      <c r="G18" s="11">
        <f>SUM(G16:G17)</f>
        <v>857.7</v>
      </c>
    </row>
    <row r="19" spans="1:7" s="5" customFormat="1" ht="15.75" thickTop="1" x14ac:dyDescent="0.25"/>
    <row r="20" spans="1:7" s="5" customFormat="1" x14ac:dyDescent="0.25"/>
    <row r="21" spans="1:7" s="5" customFormat="1" x14ac:dyDescent="0.25">
      <c r="A21" s="5" t="s">
        <v>8</v>
      </c>
    </row>
    <row r="22" spans="1:7" s="5" customFormat="1" x14ac:dyDescent="0.25">
      <c r="F22" s="12" t="s">
        <v>15</v>
      </c>
      <c r="G22" s="12" t="s">
        <v>14</v>
      </c>
    </row>
    <row r="23" spans="1:7" x14ac:dyDescent="0.25">
      <c r="A23" s="5" t="s">
        <v>9</v>
      </c>
      <c r="F23" s="2">
        <v>15000</v>
      </c>
      <c r="G23" s="13">
        <v>1</v>
      </c>
    </row>
    <row r="24" spans="1:7" x14ac:dyDescent="0.25">
      <c r="A24" s="5" t="s">
        <v>10</v>
      </c>
      <c r="F24" s="2">
        <v>1500</v>
      </c>
      <c r="G24" s="13">
        <f>F24/F23</f>
        <v>0.1</v>
      </c>
    </row>
    <row r="25" spans="1:7" x14ac:dyDescent="0.25">
      <c r="A25" s="5" t="s">
        <v>11</v>
      </c>
      <c r="F25" s="2">
        <v>2000</v>
      </c>
      <c r="G25" s="13">
        <f>F25/F23</f>
        <v>0.13333333333333333</v>
      </c>
    </row>
    <row r="26" spans="1:7" x14ac:dyDescent="0.25">
      <c r="A26" s="5" t="s">
        <v>12</v>
      </c>
      <c r="F26" s="2">
        <v>11500</v>
      </c>
      <c r="G26" s="13">
        <f>F26/F23</f>
        <v>0.76666666666666672</v>
      </c>
    </row>
    <row r="27" spans="1:7" s="5" customFormat="1" ht="15.75" thickBot="1" x14ac:dyDescent="0.3">
      <c r="D27" s="5" t="s">
        <v>13</v>
      </c>
      <c r="F27" s="14" t="s">
        <v>16</v>
      </c>
      <c r="G27" s="15">
        <f>SUM(G24:G26)</f>
        <v>1</v>
      </c>
    </row>
    <row r="28" spans="1:7" s="5" customFormat="1" ht="15.75" thickTop="1" x14ac:dyDescent="0.25"/>
    <row r="29" spans="1:7" s="5" customFormat="1" x14ac:dyDescent="0.25">
      <c r="A29" s="5" t="s">
        <v>18</v>
      </c>
    </row>
    <row r="30" spans="1:7" x14ac:dyDescent="0.25">
      <c r="A30" s="5" t="s">
        <v>17</v>
      </c>
      <c r="F30" s="2">
        <v>5000</v>
      </c>
      <c r="G30" s="5"/>
    </row>
    <row r="31" spans="1:7" x14ac:dyDescent="0.25">
      <c r="A31" s="5" t="s">
        <v>19</v>
      </c>
      <c r="F31" s="2">
        <v>2000</v>
      </c>
      <c r="G31" s="5"/>
    </row>
    <row r="32" spans="1:7" x14ac:dyDescent="0.25">
      <c r="A32" s="5" t="s">
        <v>21</v>
      </c>
      <c r="F32" s="2">
        <v>500</v>
      </c>
      <c r="G32" s="5"/>
    </row>
    <row r="33" spans="1:7" x14ac:dyDescent="0.25">
      <c r="A33" s="5" t="s">
        <v>20</v>
      </c>
      <c r="F33" s="2">
        <v>1000</v>
      </c>
      <c r="G33" s="5"/>
    </row>
    <row r="34" spans="1:7" x14ac:dyDescent="0.25">
      <c r="A34" s="5" t="s">
        <v>22</v>
      </c>
      <c r="F34" s="2">
        <v>5000</v>
      </c>
      <c r="G34" s="5" t="s">
        <v>26</v>
      </c>
    </row>
    <row r="35" spans="1:7" x14ac:dyDescent="0.25">
      <c r="A35" s="5" t="s">
        <v>23</v>
      </c>
      <c r="F35" s="2"/>
      <c r="G35" s="5" t="s">
        <v>26</v>
      </c>
    </row>
    <row r="36" spans="1:7" s="5" customFormat="1" x14ac:dyDescent="0.25">
      <c r="A36" s="5" t="s">
        <v>24</v>
      </c>
      <c r="F36" s="16"/>
    </row>
    <row r="37" spans="1:7" x14ac:dyDescent="0.25">
      <c r="A37" s="5" t="s">
        <v>51</v>
      </c>
      <c r="F37" s="2"/>
      <c r="G37" s="5" t="s">
        <v>26</v>
      </c>
    </row>
    <row r="38" spans="1:7" s="5" customFormat="1" x14ac:dyDescent="0.25">
      <c r="A38" s="5" t="s">
        <v>28</v>
      </c>
      <c r="F38" s="16">
        <f>F30+F31+F34+F35+F37</f>
        <v>12000</v>
      </c>
    </row>
    <row r="39" spans="1:7" s="5" customFormat="1" x14ac:dyDescent="0.25">
      <c r="A39" s="5" t="s">
        <v>29</v>
      </c>
      <c r="F39" s="16">
        <f>F32+F33</f>
        <v>1500</v>
      </c>
    </row>
    <row r="40" spans="1:7" s="5" customFormat="1" x14ac:dyDescent="0.25">
      <c r="A40" s="5" t="s">
        <v>30</v>
      </c>
      <c r="F40" s="17">
        <f>(F38+F39)/F23</f>
        <v>0.9</v>
      </c>
    </row>
    <row r="41" spans="1:7" s="5" customFormat="1" x14ac:dyDescent="0.25"/>
    <row r="42" spans="1:7" s="5" customFormat="1" x14ac:dyDescent="0.25">
      <c r="A42" s="5" t="s">
        <v>31</v>
      </c>
      <c r="F42" s="10">
        <f>F24*F40*G9</f>
        <v>405</v>
      </c>
    </row>
    <row r="43" spans="1:7" s="5" customFormat="1" x14ac:dyDescent="0.25">
      <c r="A43" s="5" t="s">
        <v>32</v>
      </c>
      <c r="F43" s="10">
        <f>F25*(F40-0.15)*G9</f>
        <v>450</v>
      </c>
    </row>
    <row r="44" spans="1:7" s="5" customFormat="1" x14ac:dyDescent="0.25">
      <c r="A44" s="5" t="s">
        <v>5</v>
      </c>
      <c r="F44" s="10">
        <f>F38*G24*F40*19%</f>
        <v>205.2</v>
      </c>
    </row>
    <row r="45" spans="1:7" s="5" customFormat="1" ht="15.75" thickBot="1" x14ac:dyDescent="0.3">
      <c r="A45" s="5" t="s">
        <v>33</v>
      </c>
      <c r="F45" s="11">
        <f>SUM(F42:F44)</f>
        <v>1060.2</v>
      </c>
    </row>
    <row r="46" spans="1:7" s="5" customFormat="1" ht="15.75" thickTop="1" x14ac:dyDescent="0.25"/>
    <row r="47" spans="1:7" s="5" customFormat="1" ht="15.75" thickBot="1" x14ac:dyDescent="0.3"/>
    <row r="48" spans="1:7" s="5" customFormat="1" ht="15.75" thickBot="1" x14ac:dyDescent="0.3">
      <c r="A48" s="5" t="s">
        <v>34</v>
      </c>
      <c r="F48" s="18">
        <f>G18-F45</f>
        <v>-202.5</v>
      </c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</sheetData>
  <sheetProtection algorithmName="SHA-512" hashValue="wMvPAbS+IJmh7sh7Q74g7IZXM+IQR4VeFoOy1LrbqfjLNYaNA46InZ81ZsrbcjirvjTQWPBFXPg0mrpleG4f+g==" saltValue="ToL7nWznxEMzCCPPJpRxzQ==" spinCount="100000" sheet="1" objects="1" scenarios="1"/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Arbeitnehmer ohne Umsatzsteuer</vt:lpstr>
      <vt:lpstr>Arbeitnehmer mit Umsatzsteuer</vt:lpstr>
      <vt:lpstr>Arbeitnehmer Hybrid mit USt</vt:lpstr>
      <vt:lpstr>Arbeitnehmer Elektro mit USt</vt:lpstr>
      <vt:lpstr>Unternehmer ohne Umsatzsteuer</vt:lpstr>
      <vt:lpstr>Unternehmer mit Umsatzsteuer</vt:lpstr>
      <vt:lpstr>Unternehmer Hybrid mit USt</vt:lpstr>
      <vt:lpstr>Unternehmer Elektro mit 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matthias2</dc:creator>
  <cp:lastModifiedBy>Maximilian Gorn</cp:lastModifiedBy>
  <cp:lastPrinted>2018-11-13T11:22:58Z</cp:lastPrinted>
  <dcterms:created xsi:type="dcterms:W3CDTF">2018-09-06T08:12:06Z</dcterms:created>
  <dcterms:modified xsi:type="dcterms:W3CDTF">2020-04-28T10:52:39Z</dcterms:modified>
</cp:coreProperties>
</file>